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00" firstSheet="1" activeTab="1"/>
  </bookViews>
  <sheets>
    <sheet name="Requisição" sheetId="1" state="hidden" r:id="rId1"/>
    <sheet name="Orçamento" sheetId="2" r:id="rId2"/>
    <sheet name="CRONOGRAMA_ Licitação" sheetId="3" r:id="rId3"/>
    <sheet name="Resumo _ Licitação" sheetId="4" r:id="rId4"/>
    <sheet name="Dren e Canaliz" sheetId="5" state="hidden" r:id="rId5"/>
    <sheet name="Escada dissipadora" sheetId="6" state="hidden" r:id="rId6"/>
    <sheet name="Plan1" sheetId="7" state="hidden" r:id="rId7"/>
    <sheet name="Quadro de Concorrência" sheetId="8" state="hidden" r:id="rId8"/>
  </sheets>
  <externalReferences>
    <externalReference r:id="rId11"/>
    <externalReference r:id="rId12"/>
  </externalReferences>
  <definedNames>
    <definedName name="_xlnm._FilterDatabase" localSheetId="1" hidden="1">'Orçamento'!$A$14:$I$83</definedName>
    <definedName name="_xlfn.IFERROR" hidden="1">#NAME?</definedName>
    <definedName name="_xlfn_IFERROR">#N/A</definedName>
    <definedName name="_xlnm_Print_Area_1">'Orçamento'!$A$1:$I$81</definedName>
    <definedName name="_xlnm_Print_Area_2">NA()</definedName>
    <definedName name="_xlnm_Print_Area_3">'Resumo _ Licitação'!$A$1:$E$37</definedName>
    <definedName name="_xlnm_Print_Area_4">'CRONOGRAMA_ Licitação'!$A$1:$N$32</definedName>
    <definedName name="_xlnm_Print_Titles_1">'Orçamento'!$1:$14</definedName>
    <definedName name="_xlnm_Print_Titles_2">NA()</definedName>
    <definedName name="_xlnm_Print_Titles_3">'Resumo _ Licitação'!$1:$15</definedName>
    <definedName name="_xlnm.Print_Area" localSheetId="2">'CRONOGRAMA_ Licitação'!$A$1:$O$40</definedName>
    <definedName name="_xlnm.Print_Area" localSheetId="4">'Dren e Canaliz'!$A$1:$R$13</definedName>
    <definedName name="_xlnm.Print_Area" localSheetId="5">'Escada dissipadora'!$A$1:$V$65</definedName>
    <definedName name="_xlnm.Print_Area" localSheetId="1">'Orçamento'!$A$1:$I$89</definedName>
    <definedName name="_xlnm.Print_Area" localSheetId="0">'Requisição'!$A$1:$I$52</definedName>
    <definedName name="_xlnm.Print_Area" localSheetId="3">'Resumo _ Licitação'!$A$1:$E$40</definedName>
    <definedName name="Excel_BuiltIn__FilterDatabase" localSheetId="1">'Orçamento'!#REF!</definedName>
    <definedName name="Excel_BuiltIn_Print_Area" localSheetId="1">'Orçamento'!$A$1:$I$35</definedName>
    <definedName name="SHARED_FORMULA_0_19_0_19_0">#REF!+1</definedName>
    <definedName name="SHARED_FORMULA_6_101_6_101_4">ROUND(#REF!*#REF!,2)</definedName>
    <definedName name="SHARED_FORMULA_6_123_6_123_4">ROUND(#REF!*#REF!,2)</definedName>
    <definedName name="SHARED_FORMULA_6_131_6_131_3">#REF!*#REF!</definedName>
    <definedName name="SHARED_FORMULA_6_15_6_15_4">ROUND(#REF!*#REF!,2)</definedName>
    <definedName name="SHARED_FORMULA_6_155_6_155_3">#REF!*#REF!</definedName>
    <definedName name="SHARED_FORMULA_6_192_6_192_3">#REF!*#REF!</definedName>
    <definedName name="SHARED_FORMULA_6_212_6_212_3">#REF!*#REF!</definedName>
    <definedName name="SHARED_FORMULA_6_221_6_221_3">#REF!*#REF!</definedName>
    <definedName name="SHARED_FORMULA_6_238_6_238_3">#REF!*#REF!</definedName>
    <definedName name="SHARED_FORMULA_6_247_6_247_3">#REF!*#REF!</definedName>
    <definedName name="SHARED_FORMULA_6_292_6_292_3">#REF!*#REF!</definedName>
    <definedName name="SHARED_FORMULA_6_311_6_311_3">#REF!*#REF!</definedName>
    <definedName name="SHARED_FORMULA_6_324_6_324_3">#REF!*#REF!</definedName>
    <definedName name="SHARED_FORMULA_6_334_6_334_3">#REF!*#REF!</definedName>
    <definedName name="SHARED_FORMULA_6_354_6_354_3">#REF!*#REF!</definedName>
    <definedName name="SHARED_FORMULA_6_369_6_369_3">#REF!*#REF!</definedName>
    <definedName name="SHARED_FORMULA_6_43_6_43_3">#REF!*#REF!</definedName>
    <definedName name="SHARED_FORMULA_6_473_6_473_3">#REF!*#REF!</definedName>
    <definedName name="SHARED_FORMULA_6_481_6_481_3">#REF!*#REF!</definedName>
    <definedName name="SHARED_FORMULA_6_496_6_496_3">#REF!*#REF!</definedName>
    <definedName name="SHARED_FORMULA_6_543_6_543_3">#REF!*#REF!</definedName>
    <definedName name="SHARED_FORMULA_6_600_6_600_3">#REF!*#REF!</definedName>
    <definedName name="SHARED_FORMULA_6_67_6_67_3">#REF!*#REF!</definedName>
    <definedName name="SHARED_FORMULA_6_77_6_77_3">#REF!*#REF!</definedName>
    <definedName name="SHARED_FORMULA_6_93_6_93_4">ROUND(#REF!*#REF!,2)</definedName>
    <definedName name="SHARED_FORMULA_7_130_7_130_3">#REF!/#REF!*100</definedName>
    <definedName name="SHARED_FORMULA_7_154_7_154_3">#REF!/#REF!*100</definedName>
    <definedName name="SHARED_FORMULA_7_192_7_192_3">#REF!/#REF!*100</definedName>
    <definedName name="SHARED_FORMULA_7_212_7_212_3">#REF!/#REF!*100</definedName>
    <definedName name="SHARED_FORMULA_7_238_7_238_3">#REF!/#REF!*100</definedName>
    <definedName name="SHARED_FORMULA_7_247_7_247_3">#REF!/#REF!*100</definedName>
    <definedName name="SHARED_FORMULA_7_292_7_292_3">#REF!/#REF!*100</definedName>
    <definedName name="SHARED_FORMULA_7_311_7_311_3">#REF!/#REF!*100</definedName>
    <definedName name="SHARED_FORMULA_7_324_7_324_3">#REF!/#REF!*100</definedName>
    <definedName name="SHARED_FORMULA_7_334_7_334_3">#REF!/#REF!*100</definedName>
    <definedName name="SHARED_FORMULA_7_354_7_354_3">#REF!/#REF!*100</definedName>
    <definedName name="SHARED_FORMULA_7_369_7_369_3">#REF!/#REF!*100</definedName>
    <definedName name="SHARED_FORMULA_7_401_7_401_3">#REF!/#REF!*100</definedName>
    <definedName name="SHARED_FORMULA_7_43_7_43_3">#REF!/#REF!*100</definedName>
    <definedName name="SHARED_FORMULA_7_433_7_433_3">#REF!/#REF!*100</definedName>
    <definedName name="SHARED_FORMULA_7_465_7_465_3">#REF!/#REF!*100</definedName>
    <definedName name="SHARED_FORMULA_7_473_7_473_3">#REF!/#REF!*100</definedName>
    <definedName name="SHARED_FORMULA_7_496_7_496_3">#REF!/#REF!*100</definedName>
    <definedName name="SHARED_FORMULA_7_539_7_539_3">#REF!/#REF!*100</definedName>
    <definedName name="SHARED_FORMULA_7_547_7_547_3">#REF!/#REF!*100</definedName>
    <definedName name="SHARED_FORMULA_7_601_7_601_3">#REF!/#REF!*100</definedName>
    <definedName name="SHARED_FORMULA_7_66_7_66_3">#REF!/#REF!*100</definedName>
    <definedName name="SHARED_FORMULA_7_76_7_76_3">#REF!/#REF!*100</definedName>
    <definedName name="SHARED_FORMULA_8_19_8_19_0">#REF!*#REF!</definedName>
    <definedName name="_xlnm.Print_Titles" localSheetId="4">'Dren e Canaliz'!$1:$6</definedName>
    <definedName name="_xlnm.Print_Titles" localSheetId="5">'Escada dissipadora'!$1:$6</definedName>
    <definedName name="_xlnm.Print_Titles" localSheetId="1">'Orçamento'!$14:$14</definedName>
    <definedName name="Z_00A7D43C_BA15_4266_B8D2_DAD5127CFE60_.wvu.FilterData" localSheetId="1" hidden="1">'Orçamento'!$A$14:$I$81</definedName>
    <definedName name="Z_08754848_43D9_4708_83C4_BFED82CC0182_.wvu.FilterData" localSheetId="1" hidden="1">'Orçamento'!$A$14:$I$81</definedName>
    <definedName name="Z_1FC0E476_3BA2_4A17_9825_3FC6039AF606_.wvu.FilterData" localSheetId="1" hidden="1">'Orçamento'!$A$14:$I$81</definedName>
    <definedName name="Z_284D7425_DBF4_46F6_818E_75FF4607C82F_.wvu.FilterData" localSheetId="1" hidden="1">'Orçamento'!$A$14:$I$81</definedName>
    <definedName name="Z_2A4C7A72_94E4_443B_8912_5195B91FA073_.wvu.FilterData" localSheetId="1" hidden="1">'Orçamento'!$A$14:$I$82</definedName>
    <definedName name="Z_2BDF37D6_7274_4BB1_A1F3_740A4D3DEDCB_.wvu.FilterData" localSheetId="1" hidden="1">'Orçamento'!$A$14:$I$81</definedName>
    <definedName name="Z_315C55F9_87EF_4A88_9C99_013BB92B1B5B_.wvu.PrintArea" localSheetId="7" hidden="1">'Quadro de Concorrência'!$A$1:$L$32</definedName>
    <definedName name="Z_36540E01_B00D_4AEE_B933_9FED2BD30F96_.wvu.FilterData" localSheetId="1" hidden="1">'Orçamento'!$A$14:$I$81</definedName>
    <definedName name="Z_3CB38B48_1ADD_424D_9344_1690D1C508A4_.wvu.FilterData" localSheetId="1" hidden="1">'Orçamento'!$A$14:$I$82</definedName>
    <definedName name="Z_406290B8_D03E_480C_BB3C_ECF912B86706_.wvu.FilterData" localSheetId="1" hidden="1">'Orçamento'!$A$15:$I$80</definedName>
    <definedName name="Z_4469F1DC_1C11_4783_AFD7_D8A81CFCF417_.wvu.PrintArea" localSheetId="7" hidden="1">'Quadro de Concorrência'!$A$1:$L$32</definedName>
    <definedName name="Z_5004523D_41B5_4E8A_ADCF_F4C117436875_.wvu.FilterData" localSheetId="1" hidden="1">'Orçamento'!$A$15:$I$80</definedName>
    <definedName name="Z_55523F26_F570_46DF_92FC_4F4C1F4889A9_.wvu.FilterData" localSheetId="1" hidden="1">'Orçamento'!$A$14:$I$82</definedName>
    <definedName name="Z_5EC53F90_DBC2_4A33_BD3E_CD7001195077_.wvu.FilterData" localSheetId="1" hidden="1">'Orçamento'!$A$14:$I$81</definedName>
    <definedName name="Z_5EC53F90_DBC2_4A33_BD3E_CD7001195077_.wvu.PrintArea" localSheetId="1" hidden="1">'Orçamento'!$A$1:$I$89</definedName>
    <definedName name="Z_5EC53F90_DBC2_4A33_BD3E_CD7001195077_.wvu.PrintArea" localSheetId="3" hidden="1">'Resumo _ Licitação'!$A$1:$E$40</definedName>
    <definedName name="Z_5EC53F90_DBC2_4A33_BD3E_CD7001195077_.wvu.PrintTitles" localSheetId="1" hidden="1">'Orçamento'!$1:$14</definedName>
    <definedName name="Z_6F0C67E5_D774_4AC2_B898_B01893AC3988_.wvu.FilterData" localSheetId="1" hidden="1">'Orçamento'!$A$14:$I$82</definedName>
    <definedName name="Z_7CAB1250_52A8_4E71_93EB_A4708FDCB942_.wvu.FilterData" localSheetId="1" hidden="1">'Orçamento'!$A$14:$I$81</definedName>
    <definedName name="Z_815B2D92_2214_4492_96E5_C2E1AC624A83_.wvu.FilterData" localSheetId="1" hidden="1">'Orçamento'!$A$14:$I$81</definedName>
    <definedName name="Z_815B2D92_2214_4492_96E5_C2E1AC624A83_.wvu.PrintArea" localSheetId="3" hidden="1">'Resumo _ Licitação'!$A$1:$E$40</definedName>
    <definedName name="Z_A009F48D_0007_4740_942E_A499ABD02388_.wvu.PrintArea" localSheetId="7" hidden="1">'Quadro de Concorrência'!$A$1:$L$33</definedName>
    <definedName name="Z_A009F48D_0007_4740_942E_A499ABD02388_.wvu.Rows" localSheetId="7" hidden="1">'Quadro de Concorrência'!$16:$23</definedName>
    <definedName name="Z_AC382DBF_8993_4D91_9DEF_DA7FE58A6F1A_.wvu.Cols" localSheetId="1" hidden="1">'Orçamento'!#REF!</definedName>
    <definedName name="Z_AC382DBF_8993_4D91_9DEF_DA7FE58A6F1A_.wvu.FilterData" localSheetId="1" hidden="1">'Orçamento'!$A$14:$I$81</definedName>
    <definedName name="Z_AC382DBF_8993_4D91_9DEF_DA7FE58A6F1A_.wvu.PrintArea" localSheetId="2" hidden="1">'CRONOGRAMA_ Licitação'!$A$1:$BL$37</definedName>
    <definedName name="Z_AC382DBF_8993_4D91_9DEF_DA7FE58A6F1A_.wvu.PrintArea" localSheetId="1" hidden="1">'Orçamento'!$A$1:$I$67</definedName>
    <definedName name="Z_AC382DBF_8993_4D91_9DEF_DA7FE58A6F1A_.wvu.PrintArea" localSheetId="3" hidden="1">'Resumo _ Licitação'!$A$1:$E$37</definedName>
    <definedName name="Z_AC382DBF_8993_4D91_9DEF_DA7FE58A6F1A_.wvu.PrintTitles" localSheetId="1" hidden="1">'Orçamento'!$1:$14</definedName>
    <definedName name="Z_AC382DBF_8993_4D91_9DEF_DA7FE58A6F1A_.wvu.PrintTitles" localSheetId="3" hidden="1">'Resumo _ Licitação'!$1:$15</definedName>
    <definedName name="Z_C31A25A0_F27E_4692_BCA5_A4333FF8CB07__wvu_FilterData" localSheetId="1">'Orçamento'!$A$10:$A$46</definedName>
    <definedName name="Z_C31A25A0_F27E_4692_BCA5_A4333FF8CB07__wvu_PrintArea" localSheetId="2">'CRONOGRAMA_ Licitação'!$A$1:$BL$37</definedName>
    <definedName name="Z_C31A25A0_F27E_4692_BCA5_A4333FF8CB07__wvu_PrintArea" localSheetId="1">'Orçamento'!$A$1:$I$81</definedName>
    <definedName name="Z_C31A25A0_F27E_4692_BCA5_A4333FF8CB07__wvu_PrintArea" localSheetId="3">'Resumo _ Licitação'!$A$1:$E$37</definedName>
    <definedName name="Z_C31A25A0_F27E_4692_BCA5_A4333FF8CB07__wvu_PrintTitles" localSheetId="1">'Orçamento'!$1:$14</definedName>
    <definedName name="Z_C31A25A0_F27E_4692_BCA5_A4333FF8CB07__wvu_PrintTitles" localSheetId="3">'Resumo _ Licitação'!$1:$15</definedName>
    <definedName name="Z_D34D7384_F8EC_48F2_8B6B_9CCB05F505CB__wvu_PrintArea" localSheetId="2">'CRONOGRAMA_ Licitação'!$A$1:$BL$37</definedName>
    <definedName name="Z_D34D7384_F8EC_48F2_8B6B_9CCB05F505CB__wvu_PrintArea" localSheetId="1">'Orçamento'!$A$1:$I$35</definedName>
    <definedName name="Z_D34D7384_F8EC_48F2_8B6B_9CCB05F505CB__wvu_PrintArea" localSheetId="3">'Resumo _ Licitação'!$A$1:$E$37</definedName>
    <definedName name="Z_D34D7384_F8EC_48F2_8B6B_9CCB05F505CB__wvu_PrintTitles" localSheetId="1">'Orçamento'!$1:$14</definedName>
    <definedName name="Z_D34D7384_F8EC_48F2_8B6B_9CCB05F505CB__wvu_PrintTitles" localSheetId="3">'Resumo _ Licitação'!$1:$15</definedName>
    <definedName name="Z_D651FDFA_E0DB_4C9E_A4D3_93598D7CF86D_.wvu.FilterData" localSheetId="1" hidden="1">'Orçamento'!$A$14:$I$81</definedName>
    <definedName name="Z_ED697260_3EC1_4FEB_AC07_96AC0AC4DB91_.wvu.FilterData" localSheetId="1" hidden="1">'Orçamento'!$A$14:$I$81</definedName>
    <definedName name="Z_FE6D3DB2_E10F_42D6_84C2_BE9EB885DEF3_.wvu.FilterData" localSheetId="1" hidden="1">'Orçamento'!$A$14:$I$82</definedName>
  </definedNames>
  <calcPr fullCalcOnLoad="1"/>
</workbook>
</file>

<file path=xl/sharedStrings.xml><?xml version="1.0" encoding="utf-8"?>
<sst xmlns="http://schemas.openxmlformats.org/spreadsheetml/2006/main" count="479" uniqueCount="332">
  <si>
    <t>PREFEITURA DO MUNICÍPIO DE ITAPEVI</t>
  </si>
  <si>
    <t>ESTADO DE  SÃO PAULO</t>
  </si>
  <si>
    <t>SECRETARIA DE PLANEJAMENTO E GESTÃO</t>
  </si>
  <si>
    <t xml:space="preserve">OBRA: </t>
  </si>
  <si>
    <t xml:space="preserve">Tipo de Intervenção: </t>
  </si>
  <si>
    <t>Área de intervenção:</t>
  </si>
  <si>
    <t>Endereço :</t>
  </si>
  <si>
    <t xml:space="preserve">TAB.  REF.: </t>
  </si>
  <si>
    <t>Valor p/m²:</t>
  </si>
  <si>
    <t>ITEM</t>
  </si>
  <si>
    <t>DESCRIÇÃO DOS SERVIÇOS</t>
  </si>
  <si>
    <t>Un.</t>
  </si>
  <si>
    <t>Qtd.</t>
  </si>
  <si>
    <t xml:space="preserve">% </t>
  </si>
  <si>
    <t>%</t>
  </si>
  <si>
    <t>R$</t>
  </si>
  <si>
    <t xml:space="preserve">SERVIÇOS PRELIMINARES </t>
  </si>
  <si>
    <t>01.01</t>
  </si>
  <si>
    <t>m</t>
  </si>
  <si>
    <t>02.01.01</t>
  </si>
  <si>
    <t>07.01.01</t>
  </si>
  <si>
    <t xml:space="preserve">TOTAL  GERAL </t>
  </si>
  <si>
    <t>Total</t>
  </si>
  <si>
    <t>Item</t>
  </si>
  <si>
    <t>Descrição</t>
  </si>
  <si>
    <t>Peso</t>
  </si>
  <si>
    <t>Valor do Serviço</t>
  </si>
  <si>
    <t>MÊS 01</t>
  </si>
  <si>
    <t>MÊS 02</t>
  </si>
  <si>
    <t>MÊS 03</t>
  </si>
  <si>
    <t>MÊS 04</t>
  </si>
  <si>
    <t>MÊS 05</t>
  </si>
  <si>
    <t>MÊS 06</t>
  </si>
  <si>
    <t>MÊS 07</t>
  </si>
  <si>
    <t>MÊS 08</t>
  </si>
  <si>
    <t>MÊS 09</t>
  </si>
  <si>
    <t>MÊS 10</t>
  </si>
  <si>
    <t>MÊS 11</t>
  </si>
  <si>
    <t>MÊS 12</t>
  </si>
  <si>
    <t>1</t>
  </si>
  <si>
    <t>Total Acumulado</t>
  </si>
  <si>
    <t>P.M.I.</t>
  </si>
  <si>
    <t>VALOR ESTIMADO</t>
  </si>
  <si>
    <t>VERBA NÚMERO:</t>
  </si>
  <si>
    <t>Quant.</t>
  </si>
  <si>
    <t>Unid.</t>
  </si>
  <si>
    <t>Valor Total</t>
  </si>
  <si>
    <t>Secretário de Planejamento</t>
  </si>
  <si>
    <t>02.01</t>
  </si>
  <si>
    <t>02.01.02</t>
  </si>
  <si>
    <t>DEMOLIÇÃO E RETIRADA</t>
  </si>
  <si>
    <t>SOLO GRAMPEADO</t>
  </si>
  <si>
    <t>Código</t>
  </si>
  <si>
    <t>Quadro de Cotação (Para demonstração de preço)</t>
  </si>
  <si>
    <t>Obra:</t>
  </si>
  <si>
    <t>FORNECEDORES</t>
  </si>
  <si>
    <t>Média dos valores da cotação</t>
  </si>
  <si>
    <t>Assunto:</t>
  </si>
  <si>
    <t>Unit.</t>
  </si>
  <si>
    <t>OBSERVAÇÕES</t>
  </si>
  <si>
    <t>SUB TOTAL</t>
  </si>
  <si>
    <t>COND. PAGAMENTO</t>
  </si>
  <si>
    <t>Até 6 vezes sem juros em cartão de crédito</t>
  </si>
  <si>
    <t>Até 5 vezes sem juros em cartão de crédito</t>
  </si>
  <si>
    <t>Até 4 vezes sem juros em cartão de crédito</t>
  </si>
  <si>
    <t>PRAZO DE ENTREGA</t>
  </si>
  <si>
    <t>33 dias úteis</t>
  </si>
  <si>
    <t>25 dias úteis</t>
  </si>
  <si>
    <t>TOTAL GERAL</t>
  </si>
  <si>
    <t>SOLOFORT</t>
  </si>
  <si>
    <t>GEODO</t>
  </si>
  <si>
    <t>SOLOTRAT</t>
  </si>
  <si>
    <t xml:space="preserve">Contato: eng. </t>
  </si>
  <si>
    <t>Investimento:</t>
  </si>
  <si>
    <r>
      <t>R$  /  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 xml:space="preserve"> :</t>
    </r>
  </si>
  <si>
    <r>
      <t>m</t>
    </r>
    <r>
      <rPr>
        <b/>
        <vertAlign val="superscript"/>
        <sz val="12"/>
        <rFont val="Arial"/>
        <family val="2"/>
      </rPr>
      <t>3</t>
    </r>
  </si>
  <si>
    <t>Quant</t>
  </si>
  <si>
    <t>Marcos Gianelli de Toledo</t>
  </si>
  <si>
    <t>m2</t>
  </si>
  <si>
    <t>m3</t>
  </si>
  <si>
    <t>02.01.04</t>
  </si>
  <si>
    <t>02.01.05</t>
  </si>
  <si>
    <t>Demolicao De Vergas, Cintas E Pilaretes De Concreto</t>
  </si>
  <si>
    <t>MURO DE GABIÃO</t>
  </si>
  <si>
    <t>Cotação de preços e fornecedores </t>
  </si>
  <si>
    <t>Joppert explica que, em geral, os custos dos muros são divididos em quatro etapas: 1) serviços iniciais de terraplenagem, com definição da cota de apoio do muro, travamento das fundações, taludes provisórios a montante do muro e eventuais execuções de drenos; 2) fornecimento, montagem e preenchimento das caixas com instalação da manta geotêxtil; 3) reaterro compactado da região a montante do muro; 4) obras de drenagem e proteção superficial.</t>
  </si>
  <si>
    <t>É recomendável que os fornecedores sejam avaliados pela experiência em obras semelhantes e pela comprovação de recolhimento de Anotações de Responsabilidade Técnica (ARTs), documentações trabalhistas e de segurança do trabalho.</t>
  </si>
  <si>
    <t>O escopo do serviço, explica Joppert, inclui a contratação de empresas responsáveis por terraplenagem, contenção, drenagem e proteção superficial; serviços de topografia e controle de compactação; acompanhamento técnico dos serviços de campo e emissão de laudo dos serviços prestados. "Outra forma comum de contratação é em regime turnkey, em que a contratada entrega o serviço completo, assumindo projeto e fornecimento de insumos", acrescenta Bruno Barbosa, diretor comercial da BFA Construtora.</t>
  </si>
  <si>
    <t>Projeto e patologias</t>
  </si>
  <si>
    <t>"É preciso fazer um estudo da estabilidade do muro quanto ao tombamento, translação e ruptura global, além de verificar tensões máximas e mínimas nas bordas da base"</t>
  </si>
  <si>
    <t>Ivan Joppert </t>
  </si>
  <si>
    <t>diretor técnico da Infraestrutura Engenharia e especialista na área de fundações e contenções</t>
  </si>
  <si>
    <t>Do que depende o bom desempenho de um muro de gabião? </t>
  </si>
  <si>
    <t>De observações preliminares ao projeto, como a prospecção e análise do solo que compõe as fundações do muro e que será usado para reaterro. Isso com o objetivo de definir suas propriedades de compactação e resistência ao cisalhamento. Também é preciso fazer um estudo da estabilidade do muro quanto ao tombamento, translação e ruptura global em concordância com a NBR 11.682 - Estabilidade de Encostas, além de verificar tensões máximas e mínimas nas bordas da base do muro.</t>
  </si>
  <si>
    <t>Que itens devem conter no projeto? </t>
  </si>
  <si>
    <t>A topografia do terreno original, a implantação arquitetônica com a localização do muro, o projeto em planta, com cortes e vista frontal do muro, detalhes de eventual travamento das fundações, detalhe de drenagem e proteção superficial e profunda, especificações da malha, sistema de costura e preenchimento das caixas com rachão e especificações do reaterro a montante do muro.</t>
  </si>
  <si>
    <t>Quais as principais causas de patologias em muros de gabião? </t>
  </si>
  <si>
    <t>Patologias de rotação, translação e ruptura geral normalmente são decorrentes de três fatores. O primeiro ocorre quando as fundações do muro são compostas por materiais de baixa capacidade de suporte, gerando recalques na região frontal do muro que o fazem rotacionar. Outro erro resulta da execução do reaterro a montante do muro com material inadequado e em desacordo com o especificado em projeto, bem como da compactação ineficiente do solo, induzindo esforços mais significativos que os previstos em projeto. Por fim, falhas no sistema de drenagem subterrânea e superficial provocam esforços não computados inicialmente, resultando em empuxos superiores aos calculados.</t>
  </si>
  <si>
    <t>M3XKM</t>
  </si>
  <si>
    <t>OBRA:</t>
  </si>
  <si>
    <t>REVISÃO:</t>
  </si>
  <si>
    <t>DATA:</t>
  </si>
  <si>
    <t>Erica</t>
  </si>
  <si>
    <t>00</t>
  </si>
  <si>
    <t>QUANTIDADES DE SERVIÇOS</t>
  </si>
  <si>
    <t>Escav</t>
  </si>
  <si>
    <t>Bota-fora</t>
  </si>
  <si>
    <t>CALCULADO POR:</t>
  </si>
  <si>
    <t>PROJETO:</t>
  </si>
  <si>
    <t>REV.:</t>
  </si>
  <si>
    <t>altura</t>
  </si>
  <si>
    <t>Apiloam</t>
  </si>
  <si>
    <t>Reaterro</t>
  </si>
  <si>
    <t>Forma</t>
  </si>
  <si>
    <t>Peça</t>
  </si>
  <si>
    <t>B</t>
  </si>
  <si>
    <t>C</t>
  </si>
  <si>
    <t>esp</t>
  </si>
  <si>
    <t>Altura</t>
  </si>
  <si>
    <t>Placa De Obra Em Chapa De Aco Galvanizado</t>
  </si>
  <si>
    <t>Tapume De Chapa De Madeira Compensada, E= 6Mm, Com Pintura A Cal E Reaproveitamento De 2X</t>
  </si>
  <si>
    <t>PAVIMENTAÇÃO</t>
  </si>
  <si>
    <t>*</t>
  </si>
  <si>
    <t>Manta</t>
  </si>
  <si>
    <t xml:space="preserve">comp </t>
  </si>
  <si>
    <t>comp da seção</t>
  </si>
  <si>
    <t>quant.total (m2)</t>
  </si>
  <si>
    <t>repetição</t>
  </si>
  <si>
    <t>Área de aterro</t>
  </si>
  <si>
    <t>Lastro BGS</t>
  </si>
  <si>
    <t>Estimativa de Escada Dissipadora</t>
  </si>
  <si>
    <t>Escada Corte A</t>
  </si>
  <si>
    <t>Escada Corte B</t>
  </si>
  <si>
    <t>Escada Corte C</t>
  </si>
  <si>
    <t>Escada Corte D</t>
  </si>
  <si>
    <t>Altura Total</t>
  </si>
  <si>
    <t>Área do canal</t>
  </si>
  <si>
    <t>Área da seção em rachão</t>
  </si>
  <si>
    <t>Volume da escada</t>
  </si>
  <si>
    <t>Base menor da seção</t>
  </si>
  <si>
    <t>Base maior da seção</t>
  </si>
  <si>
    <t>Prof</t>
  </si>
  <si>
    <t>Limpeza do terreno</t>
  </si>
  <si>
    <t>PAVIMENTAÇÃO ASFÁLTICA</t>
  </si>
  <si>
    <t>Lastro Com Preparo De Fundo, Largura Maior Ou Igual A 1,5 M, Com Camada De Brita, Lançamento Manual, Em Local Com Nível Baixo De Interferência. Af_06/2016</t>
  </si>
  <si>
    <t>Imprimação Betuminosa Impermeabilizante</t>
  </si>
  <si>
    <t>m3xkm</t>
  </si>
  <si>
    <t>Drenagem para rua e gabião</t>
  </si>
  <si>
    <t>Boca de logo</t>
  </si>
  <si>
    <t>Poço de visita</t>
  </si>
  <si>
    <t>Estimativa de Drenagem e Canalização</t>
  </si>
  <si>
    <t>Tubo diam 40 cm</t>
  </si>
  <si>
    <t>Tubo diam 60 cm</t>
  </si>
  <si>
    <t>Área do tubo</t>
  </si>
  <si>
    <t>Diam do tubo</t>
  </si>
  <si>
    <t>prof de cobr</t>
  </si>
  <si>
    <t>Escoramento de solo</t>
  </si>
  <si>
    <t>Lastro Brita</t>
  </si>
  <si>
    <t>Larg adic</t>
  </si>
  <si>
    <t>Apiloam (base e superfície)</t>
  </si>
  <si>
    <t>04.02</t>
  </si>
  <si>
    <t>04.02.01</t>
  </si>
  <si>
    <t>04.02.02</t>
  </si>
  <si>
    <t>04.02.03</t>
  </si>
  <si>
    <t>04.02.04</t>
  </si>
  <si>
    <t>04.02.05</t>
  </si>
  <si>
    <t>04.02.06</t>
  </si>
  <si>
    <t>04.02.08</t>
  </si>
  <si>
    <t>04.02.09</t>
  </si>
  <si>
    <t>Lastro Concreto</t>
  </si>
  <si>
    <t>Tubo diam 100 cm</t>
  </si>
  <si>
    <t>Tubo diam 80 cm</t>
  </si>
  <si>
    <t>Chamine do poço de visita</t>
  </si>
  <si>
    <t>Lado</t>
  </si>
  <si>
    <t>60x60</t>
  </si>
  <si>
    <t>Estimativa</t>
  </si>
  <si>
    <t>Carga Manual De Entulho Em Caminhao Basculante 6 M3</t>
  </si>
  <si>
    <t>Transporte De Entulho Com Caminhão Basculante 6 M3, Rodovia Pavimentada, Dmt Ate 0,5 Km</t>
  </si>
  <si>
    <t>Transporte De Entulho Com Caminhao Basculante 6 M3, Rodovia Pavimentada, Dmt 0,5 A 1,0 Km</t>
  </si>
  <si>
    <t>03.01</t>
  </si>
  <si>
    <t>03.01.01</t>
  </si>
  <si>
    <t>03.01.02</t>
  </si>
  <si>
    <t>03.01.03</t>
  </si>
  <si>
    <t>03.01.04</t>
  </si>
  <si>
    <t>03.01.05</t>
  </si>
  <si>
    <t>03.01.06</t>
  </si>
  <si>
    <t>03.01.07</t>
  </si>
  <si>
    <t>03.01.08</t>
  </si>
  <si>
    <t>03.01.09</t>
  </si>
  <si>
    <t>04.01</t>
  </si>
  <si>
    <t>04.01.01</t>
  </si>
  <si>
    <t>04.01.02</t>
  </si>
  <si>
    <t>04.01.03</t>
  </si>
  <si>
    <t>04.01.04</t>
  </si>
  <si>
    <t>04.02.07</t>
  </si>
  <si>
    <t>04.02.10</t>
  </si>
  <si>
    <t>01.01.01</t>
  </si>
  <si>
    <t>01.01.03</t>
  </si>
  <si>
    <t>02.01.03</t>
  </si>
  <si>
    <t>02.01.06</t>
  </si>
  <si>
    <t>Área de intervenção (m3)</t>
  </si>
  <si>
    <t>01.01.04</t>
  </si>
  <si>
    <t>01.01.05</t>
  </si>
  <si>
    <t>01.01.06</t>
  </si>
  <si>
    <t>REQUISIÇÃO DE COMPRA DE MATERIAL OU CONTRATAÇÃO DE SERVIÇO</t>
  </si>
  <si>
    <t>NÚMERO:</t>
  </si>
  <si>
    <t>UNIDADE ORÇAMENTÁRIA</t>
  </si>
  <si>
    <t>Prefeitura do Município de Itapevi / Secretaria de Planejamento</t>
  </si>
  <si>
    <t xml:space="preserve">FINALIDADE: </t>
  </si>
  <si>
    <t>LOCAL DA ENTREGA:</t>
  </si>
  <si>
    <t xml:space="preserve">Rua Geraldo Vasques, 112 – Jd. Christianópolis – Itapevi – SP   CEP:06694-150
</t>
  </si>
  <si>
    <t>VISTO:</t>
  </si>
  <si>
    <t>PRAZO:</t>
  </si>
  <si>
    <t>60 dias</t>
  </si>
  <si>
    <t>QUANT</t>
  </si>
  <si>
    <t>UNID.</t>
  </si>
  <si>
    <t>D  I  S  C  R  I  M  I  N  A  Ç  Ã  O</t>
  </si>
  <si>
    <t>vb</t>
  </si>
  <si>
    <t xml:space="preserve"> </t>
  </si>
  <si>
    <t>Justificativa:</t>
  </si>
  <si>
    <t>REQUISITANTE:</t>
  </si>
  <si>
    <t>Denise C. C. da Fonseca</t>
  </si>
  <si>
    <t>Dir. de Proj. Conv. e Parceria</t>
  </si>
  <si>
    <t>Construção de Muro de Contenção</t>
  </si>
  <si>
    <t>MURO DE CONTENÇÃO</t>
  </si>
  <si>
    <t>Contratação de empresa para fornecimento de material, mão de obra e equipamentos para a execução de muro de contenção</t>
  </si>
  <si>
    <t>Mão de obra, material e equipamento para execução de Muro de Contenção na Rua dos Pernambucanos, altura dos números 861/859/864/1284 - Parque Suburbano</t>
  </si>
  <si>
    <t>DE ACORDO:</t>
  </si>
  <si>
    <t>04.03</t>
  </si>
  <si>
    <t>04.03.01</t>
  </si>
  <si>
    <t>04.03.02</t>
  </si>
  <si>
    <t>04.03.03</t>
  </si>
  <si>
    <t>04.03.04</t>
  </si>
  <si>
    <t>04.03.05</t>
  </si>
  <si>
    <t>04.03.06</t>
  </si>
  <si>
    <t>04.03.07</t>
  </si>
  <si>
    <t>04.03.09</t>
  </si>
  <si>
    <t>04.03.10</t>
  </si>
  <si>
    <t>SERVIÇOS COMPLEMENTARES</t>
  </si>
  <si>
    <t>unid</t>
  </si>
  <si>
    <t>04.03.11</t>
  </si>
  <si>
    <t>Escavação Manual De Valas. Af_03/2016</t>
  </si>
  <si>
    <t>Guarda-Corpo Com Corrimao Em Ferro Barra Chata 3/16"</t>
  </si>
  <si>
    <t>Fundo Anticorrosivo A Base De Oxido De Ferro (Zarcao), Duas Demaos</t>
  </si>
  <si>
    <t>Pintura Esmalte Acetinado, Duas Demaos, Sobre Superficie Metalica</t>
  </si>
  <si>
    <t>Lastro De Concreto, E = 5 Cm, Preparo Mecânico, Inclusos Lançamento E Adensamento. Af_07_2016</t>
  </si>
  <si>
    <t>01.01.07</t>
  </si>
  <si>
    <t>01.01.08</t>
  </si>
  <si>
    <t>05/2017</t>
  </si>
  <si>
    <t xml:space="preserve">Rua dos Pernambucanos, altura dos nº 861 / 859 / 864 / 1284 - Pq.Suburbano -  Itapevi - SP </t>
  </si>
  <si>
    <t>Na rua dos Pernambucanos, altura dos números 861/859/864/1284,  houve um deslizamento de muro que afetou o passeio público e parte da rua. A contratação deste trabalho se faz necessária para a preservação das residencias localizadas abaixo do deslizamento, reconstrução do passeio e do leito carroçável garantindo o trânsito de veículos e de pedestres. Esta contratação responde a solicitação de adoção das medidas necessárias para a reconstrução do muro e eliminação do risco verificado na área, descrita no Ofício nº 339/17-PJI - Inquérito Civil nº MP 14.0296.0000941/2016-7 Habitação e Urbanismo-4ªPJ.</t>
  </si>
  <si>
    <t>Demolição de Alvenaria de bloco furado, de forma manual, sem reaproveitamento</t>
  </si>
  <si>
    <t>Estaca broca de concreto, diâmetro de 20 cm, profundidadade de até 3m, escavação manual com trado conha, não armada.</t>
  </si>
  <si>
    <t>Reaterro manual apiloado com soquete</t>
  </si>
  <si>
    <t>Fabricação, montagem e desmontagem de fôrma para bloco de coroamento, em madeira serrada, e=25 mm, 2 utilizações.</t>
  </si>
  <si>
    <t>**</t>
  </si>
  <si>
    <t xml:space="preserve">Custo un. </t>
  </si>
  <si>
    <t>Custo Total</t>
  </si>
  <si>
    <t>Descrição dos Serviços</t>
  </si>
  <si>
    <t>Custo Total - SEM BDI</t>
  </si>
  <si>
    <t>74209/1</t>
  </si>
  <si>
    <t>74220/1</t>
  </si>
  <si>
    <t>73990/1</t>
  </si>
  <si>
    <t>74195/1</t>
  </si>
  <si>
    <t>74064/1</t>
  </si>
  <si>
    <t>73924/2</t>
  </si>
  <si>
    <t>Administração Local</t>
  </si>
  <si>
    <t>Composição 1</t>
  </si>
  <si>
    <t>02.01.180</t>
  </si>
  <si>
    <t>Banheiro químico, modelo Standard, com manutenção conforme exigências da CETESB</t>
  </si>
  <si>
    <t>mês</t>
  </si>
  <si>
    <t>unXmês</t>
  </si>
  <si>
    <t>gb</t>
  </si>
  <si>
    <t>02.02.120</t>
  </si>
  <si>
    <t>***</t>
  </si>
  <si>
    <t>Locação de container tipo alojamento - área mínima de 13,80 m²</t>
  </si>
  <si>
    <t>Concreto Fck = 30Mpa, Traço 1:2,1:2,5 (Cimento/ Areia Média/ Brita 1)  - Preparo Mecânico Com Betoneira 400 L. Af_07/2016 (Bloco+Baldrame)</t>
  </si>
  <si>
    <t>15.05.520</t>
  </si>
  <si>
    <t>Placas, vigas e pilares em concreto armado pré-moldado - fck= 35 Mpa</t>
  </si>
  <si>
    <t>Armacao Aco Ca-50 P/1,0M3 De Concreto (Bloco+Baldrame+Broca)</t>
  </si>
  <si>
    <t>01.01.02</t>
  </si>
  <si>
    <t>PASSEIO PÚBLICO</t>
  </si>
  <si>
    <t>04.01.05</t>
  </si>
  <si>
    <t>Base De Concreto Fck=15,0Mpa, Para Pavimento (Acessos para as Residências)</t>
  </si>
  <si>
    <t>73900/12</t>
  </si>
  <si>
    <t>Ensaios De Concreto Asfaltico</t>
  </si>
  <si>
    <t>t</t>
  </si>
  <si>
    <t>Carga, Manobras E Descarga De Mistura Betuminosa A Quente, Com Caminhao Basculante 6 M3</t>
  </si>
  <si>
    <t>Transporte Com Caminhão Basculante 10 M3 De Massa Asfaltica Para Pavimentação Urbana</t>
  </si>
  <si>
    <t>Execução E Compactação De Base E Ou Sub Base Com Brita Graduada Simples - Exclusive Carga E Transporte. Af_09/2017</t>
  </si>
  <si>
    <t>Regularizacao E Compactacao De Subleito Ate 20 Cm De Espessura</t>
  </si>
  <si>
    <t>Execução E Compactação De Base E Ou Sub Base Com Macadame Seco - Exclusive Escavação, Carga E Transporte. Af_09/2017</t>
  </si>
  <si>
    <t>Carga, Manobras E Descarga De Brita Para Base De Macadame, Com Caminhao Basculante 6 M3</t>
  </si>
  <si>
    <t>m³</t>
  </si>
  <si>
    <t>m²</t>
  </si>
  <si>
    <t>Escavação Mecânica, Carga E Remoção De Terra Até A Distância Média De 1,0Km</t>
  </si>
  <si>
    <t>Remoção De Terra Além Do Primeiro Km</t>
  </si>
  <si>
    <t>Transporte Comercial De Brita</t>
  </si>
  <si>
    <t>Construção De Pavimento Com Aplicação De Concreto Betuminoso Usinado A Quente (Cbuq), Camada De Rolamento, Com Espessura De 4,0 Cm - Exclusive Transporte. Af_03/2017</t>
  </si>
  <si>
    <t>Execução De Imprimação Ligante Com Emulsão Asfáltica Rr-2C. Af_09/2017</t>
  </si>
  <si>
    <t>04.02.11</t>
  </si>
  <si>
    <t>04.02.12</t>
  </si>
  <si>
    <t>04.01.06</t>
  </si>
  <si>
    <t>04.03.08</t>
  </si>
  <si>
    <t>Sinapi - Set/2018  /  SIURB Infra - Jul/18 *  / SIURB Edif - Jul/18** / CPOS 174 ***</t>
  </si>
  <si>
    <t>un</t>
  </si>
  <si>
    <t>34.05.050</t>
  </si>
  <si>
    <t>Cerca em tela de aço galvanizado de 2´, montantes em mourões de concreto com ponta inclinada e arame farpado</t>
  </si>
  <si>
    <t>Perfuração E Execução  De  Ensaio Penetométrico Ou De Lavagem Por Tempo</t>
  </si>
  <si>
    <t>Mobilização E Instalação De 1 Equipamento</t>
  </si>
  <si>
    <t>Demolição De Pavimento De Concreto, Sarjeta Ou Sarjetão, Inclui Carga Em Caminhão</t>
  </si>
  <si>
    <t>Carga E Remoção De Terra Até A Distância Média De 1,0Km</t>
  </si>
  <si>
    <t>Fornecimento De Terra, Incluindo Escavação, Carga E Transporte Até A Distância Média De 1,0Km, Medido No Aterro Compactado</t>
  </si>
  <si>
    <t>Compactação De Terra, Medida No Aterro</t>
  </si>
  <si>
    <t>Fornecimento E Colocação De Gabião Tipo Caixa, H = 1,00M, De Malha 8 X 10Cm, Galvanizado, De Fio Ø = 2,7Mm</t>
  </si>
  <si>
    <t>Fornecimento E Colocação De Manta Geotêxtil Com Resistência À Tração Longitudinal De 16Kn/M E Tração Transversal De 14Kn/M Em Junta De Dilatação</t>
  </si>
  <si>
    <t>Apiloamento Manual De Cava De Fundação</t>
  </si>
  <si>
    <t>Base De Brita Graduada</t>
  </si>
  <si>
    <t>Fornecimento E Assentamento De Guias Tipo Pmsp 100, Inclusive Encostamento De Terra - Fck=20,0Mpa</t>
  </si>
  <si>
    <t>Construção De Sarjeta Ou Sarjetão De Concreto - Fck= 20,0Mpa</t>
  </si>
  <si>
    <t>Passeio De Concreto Fck=15,0Mpa, Inclusive Preparo De Caixa E Lastro De Brita</t>
  </si>
  <si>
    <t>Preço Total - BDI XX,XX%</t>
  </si>
  <si>
    <t>1,XXXX</t>
  </si>
  <si>
    <t>01.01.09</t>
  </si>
  <si>
    <t>01.01.10</t>
  </si>
  <si>
    <t>01.01.11</t>
  </si>
  <si>
    <t>01.17.041</t>
  </si>
  <si>
    <t>Projeto Executivo de Arquitetura em formato A0 (Pavimentação)</t>
  </si>
  <si>
    <t>01.17.061</t>
  </si>
  <si>
    <t>Projeto Executivo de Estrutura em formato A0 (Contenção)</t>
  </si>
  <si>
    <t>01.17.081</t>
  </si>
  <si>
    <t>Projeto Executivo de Instalações Hidráulicas em formato A0 (Drenagem)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</si>
</sst>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R$ &quot;* #,##0.00\ ;&quot; R$ &quot;* \(#,##0.00\);&quot; R$ &quot;* \-#\ ;@\ "/>
    <numFmt numFmtId="165" formatCode="0.0000"/>
    <numFmt numFmtId="166" formatCode="* #,##0.00\ ;* \(#,##0.00\);* \-#\ ;@\ "/>
    <numFmt numFmtId="167" formatCode="00"/>
    <numFmt numFmtId="168" formatCode="_(&quot;R$ &quot;* #,##0.00_);_(&quot;R$ &quot;* \(#,##0.00\);_(&quot;R$ &quot;* \-??_);_(@_)"/>
    <numFmt numFmtId="169" formatCode="&quot;R$ &quot;#,##0.00"/>
    <numFmt numFmtId="170" formatCode="* #,##0.00\ ;\-* #,##0.00\ ;* \-#\ ;@\ "/>
    <numFmt numFmtId="171" formatCode="&quot;R$&quot;\ #,##0.00"/>
    <numFmt numFmtId="172" formatCode="00\-00\-00"/>
    <numFmt numFmtId="173" formatCode="#,##0.0000"/>
    <numFmt numFmtId="174" formatCode="&quot;R$ &quot;#,##0_);[Red]\(&quot;R$ &quot;#,##0\)"/>
    <numFmt numFmtId="175" formatCode="_(* #,##0.00_);_(* \(#,##0.00\);_(* \-??_);_(@_)"/>
    <numFmt numFmtId="176" formatCode="[$R$-416]\ #,##0.00;[Red]\-[$R$-416]\ #,##0.00"/>
    <numFmt numFmtId="177" formatCode="d&quot; de &quot;mmm&quot; de &quot;yy"/>
    <numFmt numFmtId="178" formatCode="General_)"/>
    <numFmt numFmtId="179" formatCode="_-[$R$-416]* #,##0.00_-;\-[$R$-416]* #,##0.00_-;_-[$R$-416]* &quot;-&quot;??_-;_-@_-"/>
    <numFmt numFmtId="180" formatCode="&quot;Itapevi&quot;\ dd\ &quot;de&quot;\ mmmm\ &quot;de&quot;\ yyyy"/>
    <numFmt numFmtId="181" formatCode="_(&quot;R$ &quot;* #,##0.00_);_(&quot;R$ &quot;* \(#,##0.00\);_(&quot;R$ &quot;* &quot;-&quot;??_);_(@_)"/>
    <numFmt numFmtId="182" formatCode="##\ &quot;dias&quot;"/>
    <numFmt numFmtId="183" formatCode="0.000%"/>
    <numFmt numFmtId="184" formatCode="_(* #,##0.00_);_(* \(#,##0.00\);_(* &quot;-&quot;??_);_(@_)"/>
    <numFmt numFmtId="185" formatCode="##,##0.00\ &quot;m2&quot;"/>
    <numFmt numFmtId="186" formatCode="&quot; R$ &quot;\ #,##0.00\ &quot;/ m2&quot;"/>
    <numFmt numFmtId="187" formatCode="_-* #,##0.00_-;\-* #,##0.00_-;_-* \-??_-;_-@_-"/>
    <numFmt numFmtId="188" formatCode="0.000"/>
  </numFmts>
  <fonts count="91">
    <font>
      <sz val="10"/>
      <name val="Arial"/>
      <family val="2"/>
    </font>
    <font>
      <sz val="10"/>
      <name val="Times New Roman"/>
      <family val="1"/>
    </font>
    <font>
      <b/>
      <sz val="2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20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5"/>
      <name val="Arial"/>
      <family val="2"/>
    </font>
    <font>
      <b/>
      <sz val="11.5"/>
      <name val="Arial"/>
      <family val="2"/>
    </font>
    <font>
      <sz val="16"/>
      <name val="Arial"/>
      <family val="2"/>
    </font>
    <font>
      <b/>
      <vertAlign val="superscript"/>
      <sz val="12"/>
      <name val="Arial"/>
      <family val="2"/>
    </font>
    <font>
      <sz val="8"/>
      <name val="Trebuchet MS"/>
      <family val="2"/>
    </font>
    <font>
      <b/>
      <i/>
      <sz val="16"/>
      <color indexed="3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u val="single"/>
      <sz val="7"/>
      <color indexed="30"/>
      <name val="Arial"/>
      <family val="2"/>
    </font>
    <font>
      <u val="single"/>
      <sz val="7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9"/>
      <name val="Arial"/>
      <family val="2"/>
    </font>
    <font>
      <b/>
      <sz val="11"/>
      <color indexed="63"/>
      <name val="Trebuchet MS"/>
      <family val="2"/>
    </font>
    <font>
      <sz val="11"/>
      <color indexed="63"/>
      <name val="Trebuchet MS"/>
      <family val="2"/>
    </font>
    <font>
      <b/>
      <sz val="11"/>
      <color indexed="52"/>
      <name val="Inherit"/>
      <family val="0"/>
    </font>
    <font>
      <b/>
      <sz val="10"/>
      <color indexed="63"/>
      <name val="Inherit"/>
      <family val="0"/>
    </font>
    <font>
      <sz val="10"/>
      <color indexed="63"/>
      <name val="Inherit"/>
      <family val="0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0"/>
      <name val="Arial"/>
      <family val="2"/>
    </font>
    <font>
      <b/>
      <sz val="11"/>
      <color rgb="FF333333"/>
      <name val="Trebuchet MS"/>
      <family val="2"/>
    </font>
    <font>
      <sz val="11"/>
      <color rgb="FF333333"/>
      <name val="Trebuchet MS"/>
      <family val="2"/>
    </font>
    <font>
      <b/>
      <sz val="11"/>
      <color rgb="FFCC6600"/>
      <name val="Inherit"/>
      <family val="0"/>
    </font>
    <font>
      <b/>
      <sz val="10"/>
      <color rgb="FF333333"/>
      <name val="Inherit"/>
      <family val="0"/>
    </font>
    <font>
      <sz val="10"/>
      <color rgb="FF333333"/>
      <name val="Inherit"/>
      <family val="0"/>
    </font>
    <font>
      <b/>
      <sz val="14"/>
      <color theme="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16"/>
      <color theme="0"/>
      <name val="Arial"/>
      <family val="2"/>
    </font>
    <font>
      <sz val="9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medium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medium">
        <color indexed="8"/>
      </right>
      <top style="thin">
        <color indexed="8"/>
      </top>
      <bottom style="hair"/>
    </border>
    <border>
      <left style="medium">
        <color indexed="8"/>
      </left>
      <right style="thin">
        <color indexed="8"/>
      </right>
      <top style="medium"/>
      <bottom style="hair"/>
    </border>
    <border>
      <left style="thin">
        <color indexed="8"/>
      </left>
      <right style="medium"/>
      <top>
        <color indexed="63"/>
      </top>
      <bottom style="hair"/>
    </border>
    <border>
      <left style="medium"/>
      <right style="thin">
        <color indexed="8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medium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medium">
        <color indexed="8"/>
      </right>
      <top>
        <color indexed="63"/>
      </top>
      <bottom style="hair"/>
    </border>
    <border>
      <left style="medium"/>
      <right style="thin">
        <color indexed="8"/>
      </right>
      <top style="hair"/>
      <bottom style="hair"/>
    </border>
    <border>
      <left style="medium">
        <color indexed="8"/>
      </left>
      <right style="thin">
        <color indexed="8"/>
      </right>
      <top style="hair"/>
      <bottom style="hair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/>
      <bottom style="medium"/>
    </border>
    <border>
      <left style="thin">
        <color indexed="8"/>
      </left>
      <right style="thin">
        <color indexed="8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>
        <color indexed="8"/>
      </right>
      <top style="hair"/>
      <bottom style="medium"/>
    </border>
    <border>
      <left style="thin">
        <color indexed="8"/>
      </left>
      <right style="medium"/>
      <top style="hair"/>
      <bottom style="medium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/>
      <right style="thin"/>
      <top style="thin"/>
      <bottom style="hair"/>
    </border>
    <border>
      <left style="thin">
        <color indexed="8"/>
      </left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>
        <color indexed="8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>
        <color indexed="8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double">
        <color indexed="8"/>
      </right>
      <top style="double">
        <color indexed="8"/>
      </top>
      <bottom style="thin">
        <color indexed="8"/>
      </bottom>
    </border>
    <border>
      <left style="medium"/>
      <right style="double">
        <color indexed="8"/>
      </right>
      <top style="double">
        <color indexed="8"/>
      </top>
      <bottom style="medium"/>
    </border>
    <border>
      <left style="thin">
        <color indexed="8"/>
      </left>
      <right style="medium"/>
      <top style="double">
        <color indexed="8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/>
      <bottom style="hair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double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double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0" fillId="0" borderId="0" applyNumberFormat="0">
      <alignment/>
      <protection/>
    </xf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175" fontId="0" fillId="0" borderId="0" applyBorder="0" applyProtection="0">
      <alignment/>
    </xf>
    <xf numFmtId="168" fontId="0" fillId="0" borderId="0" applyBorder="0" applyProtection="0">
      <alignment/>
    </xf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4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164" fontId="0" fillId="0" borderId="0">
      <alignment/>
      <protection/>
    </xf>
    <xf numFmtId="42" fontId="0" fillId="0" borderId="0" applyFill="0" applyBorder="0" applyAlignment="0" applyProtection="0"/>
    <xf numFmtId="164" fontId="0" fillId="0" borderId="0">
      <alignment/>
      <protection/>
    </xf>
    <xf numFmtId="168" fontId="0" fillId="0" borderId="0">
      <alignment/>
      <protection/>
    </xf>
    <xf numFmtId="181" fontId="27" fillId="0" borderId="0" applyFont="0" applyFill="0" applyBorder="0" applyAlignment="0" applyProtection="0"/>
    <xf numFmtId="168" fontId="0" fillId="0" borderId="0">
      <alignment/>
      <protection/>
    </xf>
    <xf numFmtId="0" fontId="6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0" fontId="70" fillId="21" borderId="5" applyNumberFormat="0" applyAlignment="0" applyProtection="0"/>
    <xf numFmtId="41" fontId="0" fillId="0" borderId="0" applyFill="0" applyBorder="0" applyAlignment="0" applyProtection="0"/>
    <xf numFmtId="175" fontId="0" fillId="0" borderId="0">
      <alignment/>
      <protection/>
    </xf>
    <xf numFmtId="175" fontId="0" fillId="0" borderId="0">
      <alignment/>
      <protection/>
    </xf>
    <xf numFmtId="174" fontId="0" fillId="0" borderId="0" applyFill="0" applyBorder="0" applyAlignment="0" applyProtection="0"/>
    <xf numFmtId="0" fontId="1" fillId="0" borderId="6">
      <alignment horizontal="left" wrapText="1"/>
      <protection/>
    </xf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0" applyNumberFormat="0" applyFill="0" applyAlignment="0" applyProtection="0"/>
    <xf numFmtId="166" fontId="0" fillId="0" borderId="0">
      <alignment/>
      <protection/>
    </xf>
    <xf numFmtId="175" fontId="22" fillId="0" borderId="0" applyFill="0" applyBorder="0" applyAlignment="0" applyProtection="0"/>
    <xf numFmtId="184" fontId="22" fillId="0" borderId="0" applyFont="0" applyFill="0" applyBorder="0" applyAlignment="0" applyProtection="0"/>
  </cellStyleXfs>
  <cellXfs count="662">
    <xf numFmtId="0" fontId="0" fillId="0" borderId="0" xfId="0" applyAlignment="1">
      <alignment/>
    </xf>
    <xf numFmtId="164" fontId="0" fillId="33" borderId="11" xfId="52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locked="0"/>
    </xf>
    <xf numFmtId="0" fontId="0" fillId="0" borderId="0" xfId="65" applyAlignment="1" applyProtection="1">
      <alignment vertical="center"/>
      <protection locked="0"/>
    </xf>
    <xf numFmtId="0" fontId="0" fillId="0" borderId="12" xfId="65" applyBorder="1" applyAlignment="1" applyProtection="1">
      <alignment vertical="center"/>
      <protection locked="0"/>
    </xf>
    <xf numFmtId="0" fontId="0" fillId="0" borderId="0" xfId="65" applyBorder="1" applyAlignment="1" applyProtection="1">
      <alignment vertical="center"/>
      <protection locked="0"/>
    </xf>
    <xf numFmtId="0" fontId="0" fillId="0" borderId="13" xfId="65" applyBorder="1" applyAlignment="1" applyProtection="1">
      <alignment vertical="center"/>
      <protection locked="0"/>
    </xf>
    <xf numFmtId="0" fontId="3" fillId="0" borderId="14" xfId="65" applyFont="1" applyBorder="1" applyAlignment="1" applyProtection="1">
      <alignment horizontal="center"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center"/>
      <protection/>
    </xf>
    <xf numFmtId="0" fontId="3" fillId="0" borderId="17" xfId="65" applyFont="1" applyFill="1" applyBorder="1" applyAlignment="1" applyProtection="1">
      <alignment horizontal="center" vertical="center"/>
      <protection/>
    </xf>
    <xf numFmtId="0" fontId="3" fillId="0" borderId="16" xfId="65" applyFont="1" applyFill="1" applyBorder="1" applyAlignment="1" applyProtection="1">
      <alignment horizontal="center" vertical="center"/>
      <protection/>
    </xf>
    <xf numFmtId="168" fontId="3" fillId="0" borderId="18" xfId="65" applyNumberFormat="1" applyFont="1" applyBorder="1" applyAlignment="1" applyProtection="1">
      <alignment horizontal="center" vertical="center"/>
      <protection/>
    </xf>
    <xf numFmtId="168" fontId="3" fillId="0" borderId="19" xfId="65" applyNumberFormat="1" applyFont="1" applyBorder="1" applyAlignment="1" applyProtection="1">
      <alignment horizontal="center" vertical="center"/>
      <protection/>
    </xf>
    <xf numFmtId="0" fontId="0" fillId="0" borderId="20" xfId="65" applyBorder="1" applyAlignment="1" applyProtection="1">
      <alignment horizontal="center" vertical="center"/>
      <protection locked="0"/>
    </xf>
    <xf numFmtId="0" fontId="0" fillId="0" borderId="21" xfId="65" applyFont="1" applyBorder="1" applyAlignment="1" applyProtection="1">
      <alignment horizontal="center" vertical="center"/>
      <protection locked="0"/>
    </xf>
    <xf numFmtId="175" fontId="58" fillId="0" borderId="22" xfId="82" applyNumberFormat="1" applyFont="1" applyFill="1" applyBorder="1" applyAlignment="1" applyProtection="1">
      <alignment vertical="center"/>
      <protection locked="0"/>
    </xf>
    <xf numFmtId="175" fontId="58" fillId="0" borderId="23" xfId="82" applyNumberFormat="1" applyFont="1" applyFill="1" applyBorder="1" applyAlignment="1" applyProtection="1">
      <alignment vertical="center"/>
      <protection/>
    </xf>
    <xf numFmtId="168" fontId="3" fillId="0" borderId="24" xfId="65" applyNumberFormat="1" applyFont="1" applyBorder="1" applyAlignment="1" applyProtection="1">
      <alignment horizontal="center" vertical="center"/>
      <protection locked="0"/>
    </xf>
    <xf numFmtId="168" fontId="3" fillId="0" borderId="25" xfId="65" applyNumberFormat="1" applyFont="1" applyBorder="1" applyAlignment="1" applyProtection="1">
      <alignment horizontal="center" vertical="center"/>
      <protection locked="0"/>
    </xf>
    <xf numFmtId="0" fontId="0" fillId="0" borderId="26" xfId="65" applyBorder="1" applyAlignment="1" applyProtection="1">
      <alignment horizontal="center" vertical="center"/>
      <protection locked="0"/>
    </xf>
    <xf numFmtId="0" fontId="0" fillId="0" borderId="27" xfId="65" applyFont="1" applyBorder="1" applyAlignment="1" applyProtection="1">
      <alignment horizontal="center" vertical="center"/>
      <protection locked="0"/>
    </xf>
    <xf numFmtId="175" fontId="58" fillId="0" borderId="28" xfId="82" applyNumberFormat="1" applyFont="1" applyFill="1" applyBorder="1" applyAlignment="1" applyProtection="1">
      <alignment vertical="center"/>
      <protection locked="0"/>
    </xf>
    <xf numFmtId="175" fontId="58" fillId="0" borderId="29" xfId="82" applyNumberFormat="1" applyFont="1" applyFill="1" applyBorder="1" applyAlignment="1" applyProtection="1">
      <alignment vertical="center"/>
      <protection/>
    </xf>
    <xf numFmtId="168" fontId="3" fillId="0" borderId="28" xfId="65" applyNumberFormat="1" applyFont="1" applyBorder="1" applyAlignment="1" applyProtection="1">
      <alignment horizontal="center" vertical="center"/>
      <protection locked="0"/>
    </xf>
    <xf numFmtId="0" fontId="0" fillId="0" borderId="30" xfId="65" applyBorder="1" applyAlignment="1" applyProtection="1">
      <alignment horizontal="center" vertical="center"/>
      <protection locked="0"/>
    </xf>
    <xf numFmtId="0" fontId="0" fillId="0" borderId="11" xfId="65" applyBorder="1" applyAlignment="1" applyProtection="1">
      <alignment horizontal="center" vertical="center"/>
      <protection locked="0"/>
    </xf>
    <xf numFmtId="175" fontId="58" fillId="0" borderId="31" xfId="82" applyNumberFormat="1" applyFont="1" applyFill="1" applyBorder="1" applyAlignment="1" applyProtection="1">
      <alignment vertical="center"/>
      <protection locked="0"/>
    </xf>
    <xf numFmtId="0" fontId="0" fillId="0" borderId="32" xfId="65" applyBorder="1" applyAlignment="1" applyProtection="1">
      <alignment horizontal="center" vertical="center"/>
      <protection locked="0"/>
    </xf>
    <xf numFmtId="0" fontId="0" fillId="0" borderId="33" xfId="65" applyBorder="1" applyAlignment="1" applyProtection="1">
      <alignment horizontal="center" vertical="center"/>
      <protection locked="0"/>
    </xf>
    <xf numFmtId="175" fontId="58" fillId="0" borderId="34" xfId="82" applyNumberFormat="1" applyFont="1" applyFill="1" applyBorder="1" applyAlignment="1" applyProtection="1">
      <alignment vertical="center"/>
      <protection locked="0"/>
    </xf>
    <xf numFmtId="175" fontId="58" fillId="0" borderId="35" xfId="82" applyNumberFormat="1" applyFont="1" applyFill="1" applyBorder="1" applyAlignment="1" applyProtection="1">
      <alignment vertical="center"/>
      <protection/>
    </xf>
    <xf numFmtId="168" fontId="3" fillId="0" borderId="34" xfId="65" applyNumberFormat="1" applyFont="1" applyBorder="1" applyAlignment="1" applyProtection="1">
      <alignment horizontal="center" vertical="center"/>
      <protection locked="0"/>
    </xf>
    <xf numFmtId="168" fontId="3" fillId="0" borderId="36" xfId="65" applyNumberFormat="1" applyFont="1" applyBorder="1" applyAlignment="1" applyProtection="1">
      <alignment horizontal="center" vertical="center"/>
      <protection locked="0"/>
    </xf>
    <xf numFmtId="0" fontId="3" fillId="0" borderId="37" xfId="65" applyFont="1" applyBorder="1" applyAlignment="1" applyProtection="1">
      <alignment horizontal="center" vertical="center" wrapText="1"/>
      <protection/>
    </xf>
    <xf numFmtId="176" fontId="3" fillId="0" borderId="38" xfId="65" applyNumberFormat="1" applyFont="1" applyBorder="1" applyAlignment="1" applyProtection="1">
      <alignment vertical="center"/>
      <protection locked="0"/>
    </xf>
    <xf numFmtId="176" fontId="3" fillId="0" borderId="39" xfId="65" applyNumberFormat="1" applyFont="1" applyFill="1" applyBorder="1" applyAlignment="1" applyProtection="1">
      <alignment vertical="center"/>
      <protection/>
    </xf>
    <xf numFmtId="176" fontId="3" fillId="0" borderId="38" xfId="65" applyNumberFormat="1" applyFont="1" applyFill="1" applyBorder="1" applyAlignment="1" applyProtection="1">
      <alignment vertical="center"/>
      <protection locked="0"/>
    </xf>
    <xf numFmtId="168" fontId="3" fillId="0" borderId="38" xfId="65" applyNumberFormat="1" applyFont="1" applyBorder="1" applyAlignment="1" applyProtection="1">
      <alignment horizontal="center" vertical="center"/>
      <protection locked="0"/>
    </xf>
    <xf numFmtId="168" fontId="3" fillId="0" borderId="40" xfId="65" applyNumberFormat="1" applyFont="1" applyBorder="1" applyAlignment="1" applyProtection="1">
      <alignment horizontal="center" vertical="center"/>
      <protection locked="0"/>
    </xf>
    <xf numFmtId="0" fontId="3" fillId="0" borderId="41" xfId="65" applyFont="1" applyBorder="1" applyAlignment="1" applyProtection="1">
      <alignment horizontal="center" vertical="center" wrapText="1"/>
      <protection/>
    </xf>
    <xf numFmtId="0" fontId="0" fillId="0" borderId="0" xfId="65">
      <alignment/>
      <protection/>
    </xf>
    <xf numFmtId="164" fontId="0" fillId="33" borderId="11" xfId="52" applyFont="1" applyFill="1" applyBorder="1" applyAlignment="1" applyProtection="1">
      <alignment horizontal="left" vertical="center" wrapText="1"/>
      <protection hidden="1"/>
    </xf>
    <xf numFmtId="164" fontId="0" fillId="33" borderId="42" xfId="52" applyFont="1" applyFill="1" applyBorder="1" applyAlignment="1" applyProtection="1">
      <alignment horizontal="left" vertical="center" wrapText="1"/>
      <protection hidden="1"/>
    </xf>
    <xf numFmtId="164" fontId="0" fillId="33" borderId="42" xfId="52" applyFont="1" applyFill="1" applyBorder="1" applyAlignment="1" applyProtection="1">
      <alignment horizontal="left" vertical="center"/>
      <protection hidden="1"/>
    </xf>
    <xf numFmtId="49" fontId="78" fillId="34" borderId="43" xfId="48" applyNumberFormat="1" applyFont="1" applyFill="1" applyBorder="1" applyAlignment="1" applyProtection="1">
      <alignment horizontal="center" vertical="center"/>
      <protection hidden="1"/>
    </xf>
    <xf numFmtId="0" fontId="79" fillId="0" borderId="0" xfId="0" applyFont="1" applyAlignment="1">
      <alignment vertical="center" wrapText="1"/>
    </xf>
    <xf numFmtId="0" fontId="80" fillId="0" borderId="0" xfId="0" applyFont="1" applyAlignment="1">
      <alignment vertical="center" wrapText="1"/>
    </xf>
    <xf numFmtId="0" fontId="81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12" fillId="0" borderId="0" xfId="67" applyFont="1" applyAlignment="1">
      <alignment vertical="center"/>
      <protection/>
    </xf>
    <xf numFmtId="0" fontId="16" fillId="0" borderId="44" xfId="67" applyFont="1" applyBorder="1" applyAlignment="1">
      <alignment vertical="center"/>
      <protection/>
    </xf>
    <xf numFmtId="0" fontId="12" fillId="0" borderId="44" xfId="67" applyFont="1" applyBorder="1" applyAlignment="1">
      <alignment vertical="center"/>
      <protection/>
    </xf>
    <xf numFmtId="0" fontId="23" fillId="0" borderId="44" xfId="67" applyFont="1" applyBorder="1" applyAlignment="1">
      <alignment vertical="center"/>
      <protection/>
    </xf>
    <xf numFmtId="0" fontId="12" fillId="0" borderId="0" xfId="67" applyFont="1" applyBorder="1" applyAlignment="1">
      <alignment vertical="center"/>
      <protection/>
    </xf>
    <xf numFmtId="49" fontId="3" fillId="0" borderId="0" xfId="67" applyNumberFormat="1" applyFont="1" applyBorder="1" applyAlignment="1">
      <alignment horizontal="center" vertical="center"/>
      <protection/>
    </xf>
    <xf numFmtId="0" fontId="25" fillId="33" borderId="45" xfId="67" applyFont="1" applyFill="1" applyBorder="1" applyAlignment="1">
      <alignment horizontal="center" vertical="center" wrapText="1"/>
      <protection/>
    </xf>
    <xf numFmtId="0" fontId="12" fillId="33" borderId="0" xfId="67" applyFont="1" applyFill="1" applyBorder="1" applyAlignment="1">
      <alignment vertical="center"/>
      <protection/>
    </xf>
    <xf numFmtId="0" fontId="3" fillId="0" borderId="0" xfId="67" applyFont="1" applyBorder="1" applyAlignment="1">
      <alignment vertical="center"/>
      <protection/>
    </xf>
    <xf numFmtId="0" fontId="3" fillId="0" borderId="0" xfId="67" applyFont="1" applyBorder="1" applyAlignment="1">
      <alignment horizontal="center" vertical="center"/>
      <protection/>
    </xf>
    <xf numFmtId="0" fontId="25" fillId="33" borderId="45" xfId="67" applyFont="1" applyFill="1" applyBorder="1" applyAlignment="1">
      <alignment vertical="center"/>
      <protection/>
    </xf>
    <xf numFmtId="0" fontId="25" fillId="33" borderId="46" xfId="67" applyFont="1" applyFill="1" applyBorder="1" applyAlignment="1">
      <alignment horizontal="center" vertical="center"/>
      <protection/>
    </xf>
    <xf numFmtId="0" fontId="24" fillId="33" borderId="47" xfId="67" applyFont="1" applyFill="1" applyBorder="1" applyAlignment="1">
      <alignment horizontal="center" vertical="center"/>
      <protection/>
    </xf>
    <xf numFmtId="0" fontId="25" fillId="33" borderId="45" xfId="67" applyFont="1" applyFill="1" applyBorder="1" applyAlignment="1">
      <alignment horizontal="center" vertical="center"/>
      <protection/>
    </xf>
    <xf numFmtId="0" fontId="24" fillId="33" borderId="48" xfId="67" applyFont="1" applyFill="1" applyBorder="1" applyAlignment="1">
      <alignment horizontal="center" vertical="center"/>
      <protection/>
    </xf>
    <xf numFmtId="0" fontId="25" fillId="33" borderId="48" xfId="67" applyFont="1" applyFill="1" applyBorder="1" applyAlignment="1">
      <alignment horizontal="center" vertical="center"/>
      <protection/>
    </xf>
    <xf numFmtId="0" fontId="24" fillId="33" borderId="46" xfId="67" applyFont="1" applyFill="1" applyBorder="1" applyAlignment="1">
      <alignment horizontal="center" vertical="center"/>
      <protection/>
    </xf>
    <xf numFmtId="0" fontId="12" fillId="33" borderId="49" xfId="67" applyFont="1" applyFill="1" applyBorder="1" applyAlignment="1">
      <alignment vertical="center" wrapText="1"/>
      <protection/>
    </xf>
    <xf numFmtId="4" fontId="12" fillId="33" borderId="50" xfId="93" applyNumberFormat="1" applyFont="1" applyFill="1" applyBorder="1" applyAlignment="1" applyProtection="1">
      <alignment vertical="center" wrapText="1"/>
      <protection/>
    </xf>
    <xf numFmtId="4" fontId="12" fillId="35" borderId="50" xfId="93" applyNumberFormat="1" applyFont="1" applyFill="1" applyBorder="1" applyAlignment="1" applyProtection="1">
      <alignment vertical="center"/>
      <protection/>
    </xf>
    <xf numFmtId="3" fontId="12" fillId="33" borderId="50" xfId="93" applyNumberFormat="1" applyFont="1" applyFill="1" applyBorder="1" applyAlignment="1" applyProtection="1">
      <alignment horizontal="center" vertical="center"/>
      <protection/>
    </xf>
    <xf numFmtId="0" fontId="25" fillId="33" borderId="51" xfId="67" applyFont="1" applyFill="1" applyBorder="1" applyAlignment="1">
      <alignment vertical="center"/>
      <protection/>
    </xf>
    <xf numFmtId="0" fontId="12" fillId="33" borderId="51" xfId="67" applyFont="1" applyFill="1" applyBorder="1" applyAlignment="1">
      <alignment vertical="center"/>
      <protection/>
    </xf>
    <xf numFmtId="3" fontId="12" fillId="33" borderId="51" xfId="67" applyNumberFormat="1" applyFont="1" applyFill="1" applyBorder="1" applyAlignment="1">
      <alignment horizontal="center" vertical="center"/>
      <protection/>
    </xf>
    <xf numFmtId="4" fontId="25" fillId="36" borderId="51" xfId="67" applyNumberFormat="1" applyFont="1" applyFill="1" applyBorder="1" applyAlignment="1">
      <alignment vertical="center"/>
      <protection/>
    </xf>
    <xf numFmtId="4" fontId="25" fillId="33" borderId="51" xfId="67" applyNumberFormat="1" applyFont="1" applyFill="1" applyBorder="1" applyAlignment="1">
      <alignment vertical="center"/>
      <protection/>
    </xf>
    <xf numFmtId="175" fontId="26" fillId="0" borderId="0" xfId="93" applyFont="1" applyFill="1" applyBorder="1" applyAlignment="1" applyProtection="1">
      <alignment/>
      <protection/>
    </xf>
    <xf numFmtId="0" fontId="3" fillId="33" borderId="0" xfId="67" applyFont="1" applyFill="1" applyBorder="1" applyAlignment="1">
      <alignment vertical="center"/>
      <protection/>
    </xf>
    <xf numFmtId="4" fontId="12" fillId="0" borderId="0" xfId="67" applyNumberFormat="1" applyFont="1" applyAlignment="1">
      <alignment vertical="center"/>
      <protection/>
    </xf>
    <xf numFmtId="0" fontId="25" fillId="33" borderId="52" xfId="67" applyFont="1" applyFill="1" applyBorder="1" applyAlignment="1">
      <alignment horizontal="center" vertical="center"/>
      <protection/>
    </xf>
    <xf numFmtId="164" fontId="0" fillId="33" borderId="11" xfId="52" applyFont="1" applyFill="1" applyBorder="1" applyAlignment="1" applyProtection="1">
      <alignment horizontal="center" vertical="center" wrapText="1"/>
      <protection hidden="1"/>
    </xf>
    <xf numFmtId="177" fontId="3" fillId="0" borderId="53" xfId="67" applyNumberFormat="1" applyFont="1" applyBorder="1" applyAlignment="1">
      <alignment horizontal="left" vertical="center"/>
      <protection/>
    </xf>
    <xf numFmtId="0" fontId="25" fillId="33" borderId="46" xfId="67" applyFont="1" applyFill="1" applyBorder="1" applyAlignment="1">
      <alignment horizontal="center" vertical="center" wrapText="1"/>
      <protection/>
    </xf>
    <xf numFmtId="0" fontId="24" fillId="33" borderId="45" xfId="67" applyFont="1" applyFill="1" applyBorder="1" applyAlignment="1">
      <alignment horizontal="center" vertical="center" wrapText="1"/>
      <protection/>
    </xf>
    <xf numFmtId="0" fontId="24" fillId="33" borderId="46" xfId="67" applyFont="1" applyFill="1" applyBorder="1" applyAlignment="1">
      <alignment horizontal="center" vertical="center" wrapText="1"/>
      <protection/>
    </xf>
    <xf numFmtId="0" fontId="24" fillId="33" borderId="47" xfId="67" applyFont="1" applyFill="1" applyBorder="1" applyAlignment="1">
      <alignment horizontal="center" vertical="center" wrapText="1"/>
      <protection/>
    </xf>
    <xf numFmtId="3" fontId="12" fillId="35" borderId="50" xfId="93" applyNumberFormat="1" applyFont="1" applyFill="1" applyBorder="1" applyAlignment="1" applyProtection="1">
      <alignment horizontal="center" vertical="center"/>
      <protection/>
    </xf>
    <xf numFmtId="4" fontId="12" fillId="35" borderId="54" xfId="93" applyNumberFormat="1" applyFont="1" applyFill="1" applyBorder="1" applyAlignment="1" applyProtection="1">
      <alignment vertical="center"/>
      <protection/>
    </xf>
    <xf numFmtId="3" fontId="12" fillId="0" borderId="50" xfId="93" applyNumberFormat="1" applyFont="1" applyFill="1" applyBorder="1" applyAlignment="1" applyProtection="1">
      <alignment horizontal="center" vertical="center"/>
      <protection/>
    </xf>
    <xf numFmtId="0" fontId="3" fillId="0" borderId="0" xfId="67" applyFont="1" applyBorder="1" applyAlignment="1" quotePrefix="1">
      <alignment horizontal="center" vertical="center"/>
      <protection/>
    </xf>
    <xf numFmtId="0" fontId="12" fillId="33" borderId="55" xfId="67" applyFont="1" applyFill="1" applyBorder="1" applyAlignment="1">
      <alignment vertical="center" wrapText="1"/>
      <protection/>
    </xf>
    <xf numFmtId="0" fontId="25" fillId="33" borderId="56" xfId="67" applyFont="1" applyFill="1" applyBorder="1" applyAlignment="1">
      <alignment vertical="center"/>
      <protection/>
    </xf>
    <xf numFmtId="0" fontId="25" fillId="33" borderId="57" xfId="67" applyFont="1" applyFill="1" applyBorder="1" applyAlignment="1">
      <alignment vertical="center"/>
      <protection/>
    </xf>
    <xf numFmtId="0" fontId="12" fillId="33" borderId="57" xfId="67" applyFont="1" applyFill="1" applyBorder="1" applyAlignment="1">
      <alignment vertical="center"/>
      <protection/>
    </xf>
    <xf numFmtId="4" fontId="25" fillId="36" borderId="57" xfId="67" applyNumberFormat="1" applyFont="1" applyFill="1" applyBorder="1" applyAlignment="1">
      <alignment vertical="center"/>
      <protection/>
    </xf>
    <xf numFmtId="4" fontId="25" fillId="33" borderId="57" xfId="67" applyNumberFormat="1" applyFont="1" applyFill="1" applyBorder="1" applyAlignment="1">
      <alignment vertical="center"/>
      <protection/>
    </xf>
    <xf numFmtId="4" fontId="25" fillId="36" borderId="58" xfId="67" applyNumberFormat="1" applyFont="1" applyFill="1" applyBorder="1" applyAlignment="1">
      <alignment vertical="center"/>
      <protection/>
    </xf>
    <xf numFmtId="3" fontId="12" fillId="33" borderId="57" xfId="67" applyNumberFormat="1" applyFont="1" applyFill="1" applyBorder="1" applyAlignment="1">
      <alignment horizontal="center" vertical="center"/>
      <protection/>
    </xf>
    <xf numFmtId="0" fontId="0" fillId="0" borderId="0" xfId="72">
      <alignment/>
      <protection/>
    </xf>
    <xf numFmtId="0" fontId="0" fillId="0" borderId="0" xfId="72" applyFont="1">
      <alignment/>
      <protection/>
    </xf>
    <xf numFmtId="0" fontId="6" fillId="0" borderId="59" xfId="72" applyFont="1" applyBorder="1">
      <alignment/>
      <protection/>
    </xf>
    <xf numFmtId="0" fontId="0" fillId="0" borderId="60" xfId="72" applyFont="1" applyBorder="1">
      <alignment/>
      <protection/>
    </xf>
    <xf numFmtId="0" fontId="0" fillId="0" borderId="61" xfId="72" applyFont="1" applyBorder="1">
      <alignment/>
      <protection/>
    </xf>
    <xf numFmtId="0" fontId="6" fillId="0" borderId="62" xfId="72" applyFont="1" applyBorder="1">
      <alignment/>
      <protection/>
    </xf>
    <xf numFmtId="0" fontId="0" fillId="0" borderId="59" xfId="72" applyFont="1" applyBorder="1">
      <alignment/>
      <protection/>
    </xf>
    <xf numFmtId="0" fontId="6" fillId="0" borderId="63" xfId="72" applyFont="1" applyBorder="1">
      <alignment/>
      <protection/>
    </xf>
    <xf numFmtId="169" fontId="0" fillId="0" borderId="0" xfId="72" applyNumberFormat="1">
      <alignment/>
      <protection/>
    </xf>
    <xf numFmtId="0" fontId="0" fillId="0" borderId="64" xfId="72" applyFont="1" applyBorder="1">
      <alignment/>
      <protection/>
    </xf>
    <xf numFmtId="0" fontId="0" fillId="0" borderId="0" xfId="72" applyFont="1" applyBorder="1">
      <alignment/>
      <protection/>
    </xf>
    <xf numFmtId="0" fontId="0" fillId="0" borderId="65" xfId="72" applyFont="1" applyBorder="1">
      <alignment/>
      <protection/>
    </xf>
    <xf numFmtId="0" fontId="0" fillId="0" borderId="64" xfId="72" applyFont="1" applyBorder="1" applyAlignment="1">
      <alignment/>
      <protection/>
    </xf>
    <xf numFmtId="0" fontId="0" fillId="0" borderId="0" xfId="72" applyFont="1" applyBorder="1" applyAlignment="1">
      <alignment/>
      <protection/>
    </xf>
    <xf numFmtId="0" fontId="0" fillId="0" borderId="65" xfId="72" applyFont="1" applyBorder="1" applyAlignment="1">
      <alignment/>
      <protection/>
    </xf>
    <xf numFmtId="164" fontId="0" fillId="33" borderId="42" xfId="52" applyFont="1" applyFill="1" applyBorder="1" applyAlignment="1" applyProtection="1">
      <alignment horizontal="center" vertical="center" wrapText="1"/>
      <protection hidden="1"/>
    </xf>
    <xf numFmtId="164" fontId="0" fillId="33" borderId="66" xfId="52" applyFont="1" applyFill="1" applyBorder="1" applyAlignment="1" applyProtection="1">
      <alignment horizontal="left" vertical="center" wrapText="1"/>
      <protection hidden="1"/>
    </xf>
    <xf numFmtId="164" fontId="0" fillId="33" borderId="66" xfId="52" applyFont="1" applyFill="1" applyBorder="1" applyAlignment="1" applyProtection="1">
      <alignment horizontal="center" vertical="center" wrapText="1"/>
      <protection hidden="1"/>
    </xf>
    <xf numFmtId="164" fontId="0" fillId="33" borderId="66" xfId="52" applyFont="1" applyFill="1" applyBorder="1" applyAlignment="1" applyProtection="1">
      <alignment horizontal="left" vertical="center"/>
      <protection hidden="1"/>
    </xf>
    <xf numFmtId="0" fontId="0" fillId="0" borderId="0" xfId="72" applyFont="1">
      <alignment/>
      <protection/>
    </xf>
    <xf numFmtId="164" fontId="0" fillId="0" borderId="11" xfId="52" applyFont="1" applyFill="1" applyBorder="1" applyAlignment="1" applyProtection="1">
      <alignment horizontal="left" vertical="center" wrapText="1"/>
      <protection hidden="1"/>
    </xf>
    <xf numFmtId="164" fontId="0" fillId="0" borderId="11" xfId="52" applyFont="1" applyFill="1" applyBorder="1" applyAlignment="1" applyProtection="1">
      <alignment horizontal="center" vertical="center" wrapText="1"/>
      <protection hidden="1"/>
    </xf>
    <xf numFmtId="164" fontId="0" fillId="0" borderId="11" xfId="52" applyFont="1" applyFill="1" applyBorder="1" applyAlignment="1" applyProtection="1">
      <alignment horizontal="left" vertical="center"/>
      <protection hidden="1"/>
    </xf>
    <xf numFmtId="164" fontId="0" fillId="0" borderId="67" xfId="52" applyFont="1" applyFill="1" applyBorder="1" applyAlignment="1" applyProtection="1">
      <alignment horizontal="left" vertical="center"/>
      <protection hidden="1"/>
    </xf>
    <xf numFmtId="164" fontId="0" fillId="0" borderId="67" xfId="52" applyFont="1" applyFill="1" applyBorder="1" applyAlignment="1" applyProtection="1">
      <alignment horizontal="left" vertical="center"/>
      <protection hidden="1"/>
    </xf>
    <xf numFmtId="164" fontId="0" fillId="0" borderId="11" xfId="52" applyFont="1" applyFill="1" applyBorder="1" applyAlignment="1" applyProtection="1">
      <alignment horizontal="left" vertical="center"/>
      <protection hidden="1"/>
    </xf>
    <xf numFmtId="164" fontId="0" fillId="0" borderId="42" xfId="52" applyFont="1" applyFill="1" applyBorder="1" applyAlignment="1" applyProtection="1">
      <alignment horizontal="left" vertical="center" wrapText="1"/>
      <protection hidden="1"/>
    </xf>
    <xf numFmtId="164" fontId="0" fillId="0" borderId="42" xfId="52" applyFont="1" applyFill="1" applyBorder="1" applyAlignment="1" applyProtection="1">
      <alignment horizontal="center" vertical="center" wrapText="1"/>
      <protection hidden="1"/>
    </xf>
    <xf numFmtId="164" fontId="0" fillId="0" borderId="66" xfId="52" applyFont="1" applyFill="1" applyBorder="1" applyAlignment="1" applyProtection="1">
      <alignment horizontal="left" vertical="center" wrapText="1"/>
      <protection hidden="1"/>
    </xf>
    <xf numFmtId="164" fontId="0" fillId="0" borderId="66" xfId="52" applyFont="1" applyFill="1" applyBorder="1" applyAlignment="1" applyProtection="1">
      <alignment horizontal="left" vertical="center"/>
      <protection hidden="1"/>
    </xf>
    <xf numFmtId="49" fontId="0" fillId="0" borderId="68" xfId="48" applyNumberFormat="1" applyFont="1" applyFill="1" applyBorder="1" applyAlignment="1" applyProtection="1">
      <alignment horizontal="center" vertical="center"/>
      <protection hidden="1"/>
    </xf>
    <xf numFmtId="49" fontId="0" fillId="0" borderId="69" xfId="48" applyNumberFormat="1" applyFont="1" applyFill="1" applyBorder="1" applyAlignment="1" applyProtection="1">
      <alignment horizontal="center" vertical="center"/>
      <protection hidden="1"/>
    </xf>
    <xf numFmtId="164" fontId="0" fillId="0" borderId="70" xfId="52" applyFont="1" applyFill="1" applyBorder="1" applyAlignment="1" applyProtection="1">
      <alignment horizontal="left" vertical="center"/>
      <protection hidden="1"/>
    </xf>
    <xf numFmtId="164" fontId="0" fillId="0" borderId="70" xfId="52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/>
      <protection locked="0"/>
    </xf>
    <xf numFmtId="164" fontId="0" fillId="0" borderId="11" xfId="52" applyFont="1" applyFill="1" applyBorder="1" applyAlignment="1" applyProtection="1">
      <alignment horizontal="center" vertical="center" wrapText="1"/>
      <protection hidden="1"/>
    </xf>
    <xf numFmtId="164" fontId="0" fillId="0" borderId="11" xfId="52" applyFont="1" applyFill="1" applyBorder="1" applyAlignment="1" applyProtection="1">
      <alignment horizontal="left" vertical="center" wrapText="1"/>
      <protection hidden="1"/>
    </xf>
    <xf numFmtId="0" fontId="3" fillId="0" borderId="0" xfId="48" applyFont="1" applyBorder="1" applyAlignment="1" applyProtection="1">
      <alignment horizontal="center"/>
      <protection locked="0"/>
    </xf>
    <xf numFmtId="0" fontId="84" fillId="34" borderId="71" xfId="48" applyFont="1" applyFill="1" applyBorder="1" applyAlignment="1" applyProtection="1">
      <alignment horizontal="center" vertical="center" wrapText="1"/>
      <protection locked="0"/>
    </xf>
    <xf numFmtId="0" fontId="13" fillId="0" borderId="0" xfId="48" applyFont="1" applyAlignment="1" applyProtection="1">
      <alignment horizontal="center"/>
      <protection locked="0"/>
    </xf>
    <xf numFmtId="10" fontId="13" fillId="0" borderId="0" xfId="48" applyNumberFormat="1" applyFont="1" applyAlignment="1" applyProtection="1">
      <alignment horizontal="center"/>
      <protection locked="0"/>
    </xf>
    <xf numFmtId="0" fontId="0" fillId="0" borderId="72" xfId="48" applyFont="1" applyBorder="1" applyAlignment="1" applyProtection="1">
      <alignment horizontal="center" vertical="center"/>
      <protection locked="0"/>
    </xf>
    <xf numFmtId="0" fontId="0" fillId="0" borderId="0" xfId="48" applyFont="1" applyBorder="1" applyAlignment="1" applyProtection="1">
      <alignment vertical="center"/>
      <protection locked="0"/>
    </xf>
    <xf numFmtId="0" fontId="0" fillId="0" borderId="0" xfId="48" applyFont="1" applyAlignment="1" applyProtection="1">
      <alignment vertical="center"/>
      <protection locked="0"/>
    </xf>
    <xf numFmtId="0" fontId="0" fillId="0" borderId="0" xfId="48" applyFont="1" applyBorder="1" applyAlignment="1" applyProtection="1">
      <alignment horizontal="center" vertical="center"/>
      <protection locked="0"/>
    </xf>
    <xf numFmtId="0" fontId="0" fillId="0" borderId="0" xfId="48" applyFont="1" applyAlignment="1" applyProtection="1">
      <alignment vertical="center"/>
      <protection locked="0"/>
    </xf>
    <xf numFmtId="0" fontId="3" fillId="0" borderId="0" xfId="48" applyFont="1" applyBorder="1" applyAlignment="1" applyProtection="1">
      <alignment vertical="center"/>
      <protection locked="0"/>
    </xf>
    <xf numFmtId="0" fontId="3" fillId="0" borderId="13" xfId="48" applyFont="1" applyBorder="1" applyAlignment="1" applyProtection="1">
      <alignment vertical="center"/>
      <protection locked="0"/>
    </xf>
    <xf numFmtId="0" fontId="3" fillId="0" borderId="0" xfId="48" applyFont="1" applyBorder="1" applyAlignment="1" applyProtection="1">
      <alignment vertical="center"/>
      <protection locked="0"/>
    </xf>
    <xf numFmtId="0" fontId="3" fillId="0" borderId="13" xfId="48" applyFont="1" applyBorder="1" applyAlignment="1" applyProtection="1">
      <alignment vertical="center"/>
      <protection locked="0"/>
    </xf>
    <xf numFmtId="0" fontId="6" fillId="0" borderId="0" xfId="48" applyFont="1" applyBorder="1" applyAlignment="1" applyProtection="1">
      <alignment vertical="center"/>
      <protection locked="0"/>
    </xf>
    <xf numFmtId="0" fontId="6" fillId="0" borderId="0" xfId="48" applyFont="1" applyAlignment="1" applyProtection="1">
      <alignment vertical="center"/>
      <protection locked="0"/>
    </xf>
    <xf numFmtId="4" fontId="0" fillId="0" borderId="70" xfId="92" applyNumberFormat="1" applyFont="1" applyFill="1" applyBorder="1" applyAlignment="1" applyProtection="1">
      <alignment horizontal="center" vertical="center"/>
      <protection locked="0"/>
    </xf>
    <xf numFmtId="4" fontId="0" fillId="0" borderId="11" xfId="52" applyNumberFormat="1" applyFont="1" applyFill="1" applyBorder="1" applyAlignment="1" applyProtection="1">
      <alignment horizontal="center" vertical="center" wrapText="1"/>
      <protection locked="0"/>
    </xf>
    <xf numFmtId="4" fontId="0" fillId="33" borderId="11" xfId="52" applyNumberFormat="1" applyFont="1" applyFill="1" applyBorder="1" applyAlignment="1" applyProtection="1">
      <alignment horizontal="center" vertical="center" wrapText="1"/>
      <protection locked="0"/>
    </xf>
    <xf numFmtId="4" fontId="0" fillId="0" borderId="73" xfId="73" applyNumberFormat="1" applyFont="1" applyFill="1" applyBorder="1" applyAlignment="1" applyProtection="1">
      <alignment horizontal="center" vertical="center"/>
      <protection locked="0"/>
    </xf>
    <xf numFmtId="4" fontId="0" fillId="0" borderId="11" xfId="52" applyNumberFormat="1" applyFont="1" applyFill="1" applyBorder="1" applyAlignment="1" applyProtection="1">
      <alignment horizontal="center" vertical="center" wrapText="1"/>
      <protection locked="0"/>
    </xf>
    <xf numFmtId="0" fontId="84" fillId="34" borderId="74" xfId="48" applyFont="1" applyFill="1" applyBorder="1" applyAlignment="1" applyProtection="1">
      <alignment vertical="distributed" wrapText="1"/>
      <protection locked="0"/>
    </xf>
    <xf numFmtId="0" fontId="84" fillId="34" borderId="74" xfId="48" applyFont="1" applyFill="1" applyBorder="1" applyAlignment="1" applyProtection="1">
      <alignment horizontal="center" vertical="distributed" wrapText="1"/>
      <protection locked="0"/>
    </xf>
    <xf numFmtId="10" fontId="0" fillId="0" borderId="0" xfId="76" applyNumberFormat="1" applyProtection="1">
      <alignment/>
      <protection locked="0"/>
    </xf>
    <xf numFmtId="0" fontId="13" fillId="0" borderId="0" xfId="48" applyFont="1" applyBorder="1" applyAlignment="1" applyProtection="1">
      <alignment horizontal="right" vertical="center"/>
      <protection locked="0"/>
    </xf>
    <xf numFmtId="0" fontId="13" fillId="0" borderId="0" xfId="48" applyFont="1" applyBorder="1" applyAlignment="1" applyProtection="1">
      <alignment horizontal="center" vertical="center"/>
      <protection locked="0"/>
    </xf>
    <xf numFmtId="2" fontId="13" fillId="0" borderId="0" xfId="48" applyNumberFormat="1" applyFont="1" applyBorder="1" applyAlignment="1" applyProtection="1">
      <alignment horizontal="right" vertical="center"/>
      <protection locked="0"/>
    </xf>
    <xf numFmtId="0" fontId="0" fillId="0" borderId="0" xfId="48" applyFont="1" applyAlignment="1" applyProtection="1">
      <alignment horizontal="center" vertical="center"/>
      <protection locked="0"/>
    </xf>
    <xf numFmtId="0" fontId="0" fillId="0" borderId="0" xfId="48" applyFont="1" applyBorder="1" applyAlignment="1" applyProtection="1">
      <alignment horizontal="center" vertical="center" wrapText="1"/>
      <protection locked="0"/>
    </xf>
    <xf numFmtId="0" fontId="5" fillId="0" borderId="0" xfId="48" applyFont="1" applyBorder="1" applyAlignment="1" applyProtection="1">
      <alignment horizontal="center" vertical="center"/>
      <protection locked="0"/>
    </xf>
    <xf numFmtId="0" fontId="13" fillId="0" borderId="0" xfId="48" applyFont="1" applyAlignment="1" applyProtection="1">
      <alignment horizontal="center" vertical="center"/>
      <protection locked="0"/>
    </xf>
    <xf numFmtId="2" fontId="0" fillId="0" borderId="0" xfId="48" applyNumberFormat="1" applyFont="1" applyAlignment="1" applyProtection="1">
      <alignment horizontal="center" vertical="center"/>
      <protection locked="0"/>
    </xf>
    <xf numFmtId="4" fontId="0" fillId="0" borderId="0" xfId="48" applyNumberFormat="1" applyFont="1" applyAlignment="1" applyProtection="1">
      <alignment horizontal="center" vertical="center"/>
      <protection locked="0"/>
    </xf>
    <xf numFmtId="164" fontId="0" fillId="0" borderId="0" xfId="52" applyFont="1" applyFill="1" applyBorder="1" applyAlignment="1" applyProtection="1">
      <alignment horizontal="left" vertical="center"/>
      <protection locked="0"/>
    </xf>
    <xf numFmtId="165" fontId="0" fillId="0" borderId="0" xfId="48" applyNumberFormat="1" applyFont="1" applyAlignment="1" applyProtection="1">
      <alignment horizontal="center" vertical="center"/>
      <protection locked="0"/>
    </xf>
    <xf numFmtId="0" fontId="5" fillId="0" borderId="0" xfId="48" applyFont="1" applyBorder="1" applyAlignment="1" applyProtection="1">
      <alignment horizontal="center" vertical="center" wrapText="1"/>
      <protection hidden="1"/>
    </xf>
    <xf numFmtId="0" fontId="6" fillId="0" borderId="12" xfId="48" applyFont="1" applyBorder="1" applyAlignment="1" applyProtection="1">
      <alignment vertical="center" wrapText="1"/>
      <protection hidden="1"/>
    </xf>
    <xf numFmtId="0" fontId="6" fillId="0" borderId="0" xfId="48" applyFont="1" applyBorder="1" applyAlignment="1" applyProtection="1">
      <alignment vertical="center" wrapText="1"/>
      <protection hidden="1"/>
    </xf>
    <xf numFmtId="0" fontId="6" fillId="0" borderId="0" xfId="48" applyFont="1" applyBorder="1" applyAlignment="1" applyProtection="1">
      <alignment horizontal="center" vertical="center" wrapText="1"/>
      <protection hidden="1"/>
    </xf>
    <xf numFmtId="0" fontId="6" fillId="0" borderId="13" xfId="48" applyFont="1" applyBorder="1" applyAlignment="1" applyProtection="1">
      <alignment vertical="center" wrapText="1"/>
      <protection hidden="1"/>
    </xf>
    <xf numFmtId="0" fontId="5" fillId="0" borderId="0" xfId="48" applyFont="1" applyBorder="1" applyAlignment="1" applyProtection="1">
      <alignment vertical="center"/>
      <protection hidden="1"/>
    </xf>
    <xf numFmtId="166" fontId="5" fillId="0" borderId="0" xfId="92" applyFont="1" applyBorder="1" applyAlignment="1" applyProtection="1">
      <alignment horizontal="center" vertical="center"/>
      <protection hidden="1"/>
    </xf>
    <xf numFmtId="165" fontId="5" fillId="0" borderId="13" xfId="48" applyNumberFormat="1" applyFont="1" applyBorder="1" applyAlignment="1" applyProtection="1">
      <alignment horizontal="center" vertical="center" wrapText="1"/>
      <protection hidden="1"/>
    </xf>
    <xf numFmtId="4" fontId="5" fillId="0" borderId="0" xfId="48" applyNumberFormat="1" applyFont="1" applyBorder="1" applyAlignment="1" applyProtection="1">
      <alignment vertical="center" wrapText="1"/>
      <protection hidden="1"/>
    </xf>
    <xf numFmtId="4" fontId="5" fillId="0" borderId="13" xfId="48" applyNumberFormat="1" applyFont="1" applyBorder="1" applyAlignment="1" applyProtection="1">
      <alignment vertical="center" wrapText="1"/>
      <protection hidden="1"/>
    </xf>
    <xf numFmtId="164" fontId="5" fillId="0" borderId="13" xfId="48" applyNumberFormat="1" applyFont="1" applyBorder="1" applyAlignment="1" applyProtection="1">
      <alignment vertical="center" wrapText="1"/>
      <protection hidden="1"/>
    </xf>
    <xf numFmtId="0" fontId="5" fillId="0" borderId="74" xfId="48" applyFont="1" applyBorder="1" applyAlignment="1" applyProtection="1">
      <alignment horizontal="center" vertical="center" wrapText="1"/>
      <protection hidden="1"/>
    </xf>
    <xf numFmtId="0" fontId="5" fillId="0" borderId="74" xfId="48" applyFont="1" applyFill="1" applyBorder="1" applyAlignment="1" applyProtection="1">
      <alignment horizontal="left" vertical="center" wrapText="1"/>
      <protection hidden="1"/>
    </xf>
    <xf numFmtId="0" fontId="78" fillId="34" borderId="72" xfId="48" applyFont="1" applyFill="1" applyBorder="1" applyAlignment="1" applyProtection="1">
      <alignment horizontal="center" vertical="center" wrapText="1"/>
      <protection hidden="1"/>
    </xf>
    <xf numFmtId="164" fontId="78" fillId="34" borderId="75" xfId="52" applyFont="1" applyFill="1" applyBorder="1" applyAlignment="1" applyProtection="1">
      <alignment horizontal="center" vertical="center" wrapText="1"/>
      <protection hidden="1"/>
    </xf>
    <xf numFmtId="0" fontId="78" fillId="34" borderId="75" xfId="48" applyFont="1" applyFill="1" applyBorder="1" applyAlignment="1" applyProtection="1">
      <alignment horizontal="center" vertical="center" wrapText="1"/>
      <protection hidden="1"/>
    </xf>
    <xf numFmtId="2" fontId="78" fillId="34" borderId="76" xfId="48" applyNumberFormat="1" applyFont="1" applyFill="1" applyBorder="1" applyAlignment="1" applyProtection="1">
      <alignment horizontal="center" vertical="center" wrapText="1"/>
      <protection hidden="1"/>
    </xf>
    <xf numFmtId="4" fontId="78" fillId="34" borderId="75" xfId="48" applyNumberFormat="1" applyFont="1" applyFill="1" applyBorder="1" applyAlignment="1" applyProtection="1">
      <alignment horizontal="center" vertical="center" wrapText="1"/>
      <protection hidden="1"/>
    </xf>
    <xf numFmtId="165" fontId="78" fillId="34" borderId="77" xfId="48" applyNumberFormat="1" applyFont="1" applyFill="1" applyBorder="1" applyAlignment="1" applyProtection="1">
      <alignment horizontal="center" vertical="center" wrapText="1"/>
      <protection hidden="1"/>
    </xf>
    <xf numFmtId="167" fontId="8" fillId="37" borderId="78" xfId="48" applyNumberFormat="1" applyFont="1" applyFill="1" applyBorder="1" applyAlignment="1" applyProtection="1">
      <alignment horizontal="center" vertical="center" wrapText="1"/>
      <protection hidden="1"/>
    </xf>
    <xf numFmtId="164" fontId="8" fillId="37" borderId="78" xfId="52" applyFont="1" applyFill="1" applyBorder="1" applyAlignment="1" applyProtection="1">
      <alignment horizontal="left" vertical="center" wrapText="1"/>
      <protection hidden="1"/>
    </xf>
    <xf numFmtId="164" fontId="8" fillId="37" borderId="78" xfId="52" applyFont="1" applyFill="1" applyBorder="1" applyAlignment="1" applyProtection="1">
      <alignment horizontal="right" vertical="center" wrapText="1"/>
      <protection hidden="1"/>
    </xf>
    <xf numFmtId="10" fontId="8" fillId="37" borderId="19" xfId="76" applyNumberFormat="1" applyFont="1" applyFill="1" applyBorder="1" applyAlignment="1" applyProtection="1">
      <alignment horizontal="center" vertical="center" wrapText="1"/>
      <protection hidden="1"/>
    </xf>
    <xf numFmtId="0" fontId="3" fillId="33" borderId="79" xfId="48" applyFont="1" applyFill="1" applyBorder="1" applyAlignment="1" applyProtection="1">
      <alignment horizontal="center" vertical="center" wrapText="1"/>
      <protection hidden="1"/>
    </xf>
    <xf numFmtId="164" fontId="3" fillId="33" borderId="48" xfId="52" applyFont="1" applyFill="1" applyBorder="1" applyAlignment="1" applyProtection="1">
      <alignment horizontal="left" vertical="center" wrapText="1"/>
      <protection hidden="1"/>
    </xf>
    <xf numFmtId="164" fontId="0" fillId="33" borderId="48" xfId="52" applyFont="1" applyFill="1" applyBorder="1" applyAlignment="1" applyProtection="1">
      <alignment horizontal="left" vertical="center" wrapText="1"/>
      <protection hidden="1"/>
    </xf>
    <xf numFmtId="10" fontId="3" fillId="33" borderId="40" xfId="76" applyNumberFormat="1" applyFont="1" applyFill="1" applyBorder="1" applyAlignment="1" applyProtection="1">
      <alignment horizontal="center" vertical="center" wrapText="1"/>
      <protection hidden="1"/>
    </xf>
    <xf numFmtId="0" fontId="85" fillId="0" borderId="80" xfId="0" applyFont="1" applyFill="1" applyBorder="1" applyAlignment="1" applyProtection="1">
      <alignment horizontal="center" vertical="center"/>
      <protection hidden="1"/>
    </xf>
    <xf numFmtId="4" fontId="0" fillId="0" borderId="70" xfId="0" applyNumberFormat="1" applyFont="1" applyFill="1" applyBorder="1" applyAlignment="1" applyProtection="1">
      <alignment horizontal="center" vertical="center"/>
      <protection hidden="1"/>
    </xf>
    <xf numFmtId="4" fontId="0" fillId="0" borderId="81" xfId="73" applyNumberFormat="1" applyFont="1" applyFill="1" applyBorder="1" applyAlignment="1" applyProtection="1">
      <alignment horizontal="center" vertical="center"/>
      <protection hidden="1"/>
    </xf>
    <xf numFmtId="10" fontId="0" fillId="0" borderId="82" xfId="76" applyNumberFormat="1" applyFont="1" applyFill="1" applyBorder="1" applyAlignment="1" applyProtection="1">
      <alignment horizontal="center" vertical="center"/>
      <protection hidden="1"/>
    </xf>
    <xf numFmtId="172" fontId="85" fillId="0" borderId="68" xfId="0" applyNumberFormat="1" applyFont="1" applyFill="1" applyBorder="1" applyAlignment="1" applyProtection="1" quotePrefix="1">
      <alignment horizontal="center" vertical="center"/>
      <protection hidden="1"/>
    </xf>
    <xf numFmtId="172" fontId="85" fillId="0" borderId="83" xfId="0" applyNumberFormat="1" applyFont="1" applyFill="1" applyBorder="1" applyAlignment="1" applyProtection="1" quotePrefix="1">
      <alignment horizontal="center" vertical="center"/>
      <protection hidden="1"/>
    </xf>
    <xf numFmtId="10" fontId="0" fillId="0" borderId="84" xfId="76" applyNumberFormat="1" applyFont="1" applyFill="1" applyBorder="1" applyAlignment="1" applyProtection="1">
      <alignment horizontal="center" vertical="center"/>
      <protection hidden="1"/>
    </xf>
    <xf numFmtId="4" fontId="0" fillId="0" borderId="81" xfId="73" applyNumberFormat="1" applyFont="1" applyFill="1" applyBorder="1" applyAlignment="1" applyProtection="1">
      <alignment horizontal="center" vertical="center"/>
      <protection hidden="1"/>
    </xf>
    <xf numFmtId="0" fontId="85" fillId="0" borderId="85" xfId="0" applyFont="1" applyFill="1" applyBorder="1" applyAlignment="1" applyProtection="1">
      <alignment horizontal="center" vertical="center"/>
      <protection hidden="1"/>
    </xf>
    <xf numFmtId="0" fontId="85" fillId="0" borderId="86" xfId="0" applyFont="1" applyFill="1" applyBorder="1" applyAlignment="1" applyProtection="1">
      <alignment horizontal="center" vertical="center"/>
      <protection hidden="1"/>
    </xf>
    <xf numFmtId="4" fontId="0" fillId="0" borderId="66" xfId="0" applyNumberFormat="1" applyFont="1" applyFill="1" applyBorder="1" applyAlignment="1" applyProtection="1">
      <alignment horizontal="center" vertical="center"/>
      <protection hidden="1"/>
    </xf>
    <xf numFmtId="4" fontId="0" fillId="0" borderId="66" xfId="73" applyNumberFormat="1" applyFont="1" applyFill="1" applyBorder="1" applyAlignment="1" applyProtection="1">
      <alignment horizontal="center" vertical="center"/>
      <protection hidden="1"/>
    </xf>
    <xf numFmtId="10" fontId="0" fillId="0" borderId="87" xfId="76" applyNumberFormat="1" applyFont="1" applyFill="1" applyBorder="1" applyAlignment="1" applyProtection="1">
      <alignment horizontal="center" vertical="center"/>
      <protection hidden="1"/>
    </xf>
    <xf numFmtId="0" fontId="3" fillId="33" borderId="88" xfId="48" applyFont="1" applyFill="1" applyBorder="1" applyAlignment="1" applyProtection="1">
      <alignment horizontal="center" vertical="center" wrapText="1"/>
      <protection hidden="1"/>
    </xf>
    <xf numFmtId="164" fontId="3" fillId="33" borderId="89" xfId="52" applyFont="1" applyFill="1" applyBorder="1" applyAlignment="1" applyProtection="1">
      <alignment horizontal="left" vertical="center" wrapText="1"/>
      <protection hidden="1"/>
    </xf>
    <xf numFmtId="164" fontId="0" fillId="33" borderId="89" xfId="52" applyFont="1" applyFill="1" applyBorder="1" applyAlignment="1" applyProtection="1">
      <alignment horizontal="left" vertical="center" wrapText="1"/>
      <protection hidden="1"/>
    </xf>
    <xf numFmtId="10" fontId="3" fillId="33" borderId="90" xfId="76" applyNumberFormat="1" applyFont="1" applyFill="1" applyBorder="1" applyAlignment="1" applyProtection="1">
      <alignment horizontal="center" vertical="center" wrapText="1"/>
      <protection hidden="1"/>
    </xf>
    <xf numFmtId="0" fontId="85" fillId="0" borderId="91" xfId="0" applyFont="1" applyFill="1" applyBorder="1" applyAlignment="1" applyProtection="1">
      <alignment horizontal="center" vertical="center"/>
      <protection hidden="1"/>
    </xf>
    <xf numFmtId="0" fontId="85" fillId="0" borderId="92" xfId="0" applyFont="1" applyFill="1" applyBorder="1" applyAlignment="1" applyProtection="1">
      <alignment horizontal="center" vertical="center"/>
      <protection hidden="1"/>
    </xf>
    <xf numFmtId="0" fontId="85" fillId="0" borderId="93" xfId="0" applyFont="1" applyFill="1" applyBorder="1" applyAlignment="1" applyProtection="1">
      <alignment horizontal="center" vertical="center"/>
      <protection hidden="1"/>
    </xf>
    <xf numFmtId="4" fontId="0" fillId="0" borderId="67" xfId="0" applyNumberFormat="1" applyFont="1" applyFill="1" applyBorder="1" applyAlignment="1" applyProtection="1">
      <alignment horizontal="center" vertical="center"/>
      <protection hidden="1"/>
    </xf>
    <xf numFmtId="4" fontId="86" fillId="0" borderId="94" xfId="0" applyNumberFormat="1" applyFont="1" applyFill="1" applyBorder="1" applyAlignment="1" applyProtection="1">
      <alignment horizontal="center" vertical="center"/>
      <protection hidden="1"/>
    </xf>
    <xf numFmtId="10" fontId="0" fillId="0" borderId="95" xfId="76" applyNumberFormat="1" applyFont="1" applyFill="1" applyBorder="1" applyAlignment="1" applyProtection="1">
      <alignment horizontal="center" vertical="center"/>
      <protection hidden="1"/>
    </xf>
    <xf numFmtId="0" fontId="85" fillId="0" borderId="83" xfId="0" applyFont="1" applyFill="1" applyBorder="1" applyAlignment="1" applyProtection="1">
      <alignment horizontal="center" vertical="center"/>
      <protection hidden="1"/>
    </xf>
    <xf numFmtId="4" fontId="0" fillId="0" borderId="11" xfId="0" applyNumberFormat="1" applyFont="1" applyFill="1" applyBorder="1" applyAlignment="1" applyProtection="1">
      <alignment horizontal="center" vertical="center"/>
      <protection hidden="1"/>
    </xf>
    <xf numFmtId="4" fontId="86" fillId="0" borderId="96" xfId="0" applyNumberFormat="1" applyFont="1" applyFill="1" applyBorder="1" applyAlignment="1" applyProtection="1">
      <alignment horizontal="center" vertical="center"/>
      <protection hidden="1"/>
    </xf>
    <xf numFmtId="0" fontId="85" fillId="0" borderId="68" xfId="0" applyFont="1" applyFill="1" applyBorder="1" applyAlignment="1" applyProtection="1">
      <alignment horizontal="center" vertical="center"/>
      <protection hidden="1"/>
    </xf>
    <xf numFmtId="0" fontId="85" fillId="0" borderId="80" xfId="0" applyFont="1" applyBorder="1" applyAlignment="1" applyProtection="1">
      <alignment horizontal="center" vertical="center"/>
      <protection hidden="1"/>
    </xf>
    <xf numFmtId="172" fontId="85" fillId="0" borderId="97" xfId="0" applyNumberFormat="1" applyFont="1" applyBorder="1" applyAlignment="1" applyProtection="1" quotePrefix="1">
      <alignment horizontal="center" vertical="center"/>
      <protection hidden="1"/>
    </xf>
    <xf numFmtId="172" fontId="85" fillId="0" borderId="98" xfId="0" applyNumberFormat="1" applyFont="1" applyBorder="1" applyAlignment="1" applyProtection="1" quotePrefix="1">
      <alignment horizontal="center" vertical="center"/>
      <protection hidden="1"/>
    </xf>
    <xf numFmtId="4" fontId="86" fillId="38" borderId="96" xfId="0" applyNumberFormat="1" applyFont="1" applyFill="1" applyBorder="1" applyAlignment="1" applyProtection="1">
      <alignment horizontal="center" vertical="center"/>
      <protection hidden="1"/>
    </xf>
    <xf numFmtId="10" fontId="0" fillId="0" borderId="84" xfId="76" applyNumberFormat="1" applyFont="1" applyBorder="1" applyAlignment="1" applyProtection="1">
      <alignment horizontal="center" vertical="center"/>
      <protection hidden="1"/>
    </xf>
    <xf numFmtId="172" fontId="85" fillId="0" borderId="68" xfId="0" applyNumberFormat="1" applyFont="1" applyBorder="1" applyAlignment="1" applyProtection="1" quotePrefix="1">
      <alignment horizontal="center" vertical="center"/>
      <protection hidden="1"/>
    </xf>
    <xf numFmtId="172" fontId="85" fillId="0" borderId="83" xfId="0" applyNumberFormat="1" applyFont="1" applyBorder="1" applyAlignment="1" applyProtection="1" quotePrefix="1">
      <alignment horizontal="center" vertical="center"/>
      <protection hidden="1"/>
    </xf>
    <xf numFmtId="172" fontId="85" fillId="0" borderId="99" xfId="0" applyNumberFormat="1" applyFont="1" applyBorder="1" applyAlignment="1" applyProtection="1" quotePrefix="1">
      <alignment horizontal="center" vertical="center"/>
      <protection hidden="1"/>
    </xf>
    <xf numFmtId="172" fontId="85" fillId="0" borderId="100" xfId="0" applyNumberFormat="1" applyFont="1" applyBorder="1" applyAlignment="1" applyProtection="1" quotePrefix="1">
      <alignment horizontal="center" vertical="center"/>
      <protection hidden="1"/>
    </xf>
    <xf numFmtId="4" fontId="86" fillId="38" borderId="101" xfId="0" applyNumberFormat="1" applyFont="1" applyFill="1" applyBorder="1" applyAlignment="1" applyProtection="1">
      <alignment horizontal="center" vertical="center"/>
      <protection hidden="1"/>
    </xf>
    <xf numFmtId="10" fontId="0" fillId="0" borderId="102" xfId="76" applyNumberFormat="1" applyFont="1" applyBorder="1" applyAlignment="1" applyProtection="1">
      <alignment horizontal="center" vertical="center"/>
      <protection hidden="1"/>
    </xf>
    <xf numFmtId="0" fontId="85" fillId="0" borderId="103" xfId="0" applyFont="1" applyBorder="1" applyAlignment="1" applyProtection="1">
      <alignment horizontal="center" vertical="center"/>
      <protection hidden="1"/>
    </xf>
    <xf numFmtId="172" fontId="85" fillId="0" borderId="85" xfId="0" applyNumberFormat="1" applyFont="1" applyBorder="1" applyAlignment="1" applyProtection="1" quotePrefix="1">
      <alignment horizontal="center" vertical="center"/>
      <protection hidden="1"/>
    </xf>
    <xf numFmtId="172" fontId="85" fillId="0" borderId="86" xfId="0" applyNumberFormat="1" applyFont="1" applyBorder="1" applyAlignment="1" applyProtection="1" quotePrefix="1">
      <alignment horizontal="center" vertical="center"/>
      <protection hidden="1"/>
    </xf>
    <xf numFmtId="4" fontId="86" fillId="38" borderId="104" xfId="0" applyNumberFormat="1" applyFont="1" applyFill="1" applyBorder="1" applyAlignment="1" applyProtection="1">
      <alignment horizontal="center" vertical="center"/>
      <protection hidden="1"/>
    </xf>
    <xf numFmtId="10" fontId="0" fillId="0" borderId="87" xfId="76" applyNumberFormat="1" applyFont="1" applyBorder="1" applyAlignment="1" applyProtection="1">
      <alignment horizontal="center" vertical="center"/>
      <protection hidden="1"/>
    </xf>
    <xf numFmtId="0" fontId="85" fillId="0" borderId="83" xfId="0" applyFont="1" applyBorder="1" applyAlignment="1" applyProtection="1">
      <alignment horizontal="center" vertical="center"/>
      <protection hidden="1"/>
    </xf>
    <xf numFmtId="0" fontId="85" fillId="0" borderId="68" xfId="0" applyNumberFormat="1" applyFont="1" applyFill="1" applyBorder="1" applyAlignment="1" applyProtection="1" quotePrefix="1">
      <alignment horizontal="center" vertical="center"/>
      <protection hidden="1"/>
    </xf>
    <xf numFmtId="0" fontId="3" fillId="33" borderId="105" xfId="48" applyFont="1" applyFill="1" applyBorder="1" applyAlignment="1" applyProtection="1">
      <alignment horizontal="center" vertical="center" wrapText="1"/>
      <protection hidden="1"/>
    </xf>
    <xf numFmtId="164" fontId="3" fillId="33" borderId="106" xfId="52" applyFont="1" applyFill="1" applyBorder="1" applyAlignment="1" applyProtection="1">
      <alignment horizontal="left" vertical="center" wrapText="1"/>
      <protection hidden="1"/>
    </xf>
    <xf numFmtId="164" fontId="0" fillId="33" borderId="106" xfId="52" applyFont="1" applyFill="1" applyBorder="1" applyAlignment="1" applyProtection="1">
      <alignment horizontal="left" vertical="center" wrapText="1"/>
      <protection hidden="1"/>
    </xf>
    <xf numFmtId="10" fontId="3" fillId="33" borderId="107" xfId="76" applyNumberFormat="1" applyFont="1" applyFill="1" applyBorder="1" applyAlignment="1" applyProtection="1">
      <alignment horizontal="center" vertical="center" wrapText="1"/>
      <protection hidden="1"/>
    </xf>
    <xf numFmtId="0" fontId="85" fillId="0" borderId="68" xfId="0" applyNumberFormat="1" applyFont="1" applyFill="1" applyBorder="1" applyAlignment="1" applyProtection="1">
      <alignment horizontal="center" vertical="center"/>
      <protection hidden="1"/>
    </xf>
    <xf numFmtId="9" fontId="78" fillId="34" borderId="108" xfId="48" applyNumberFormat="1" applyFont="1" applyFill="1" applyBorder="1" applyAlignment="1" applyProtection="1">
      <alignment horizontal="center" vertical="center" wrapText="1"/>
      <protection hidden="1"/>
    </xf>
    <xf numFmtId="0" fontId="84" fillId="34" borderId="109" xfId="48" applyFont="1" applyFill="1" applyBorder="1" applyAlignment="1" applyProtection="1">
      <alignment vertical="distributed" wrapText="1"/>
      <protection hidden="1"/>
    </xf>
    <xf numFmtId="9" fontId="78" fillId="34" borderId="110" xfId="48" applyNumberFormat="1" applyFont="1" applyFill="1" applyBorder="1" applyAlignment="1" applyProtection="1">
      <alignment horizontal="center" vertical="center" wrapText="1"/>
      <protection hidden="1"/>
    </xf>
    <xf numFmtId="0" fontId="0" fillId="0" borderId="111" xfId="48" applyFont="1" applyBorder="1" applyAlignment="1" applyProtection="1">
      <alignment vertical="center"/>
      <protection locked="0"/>
    </xf>
    <xf numFmtId="0" fontId="0" fillId="0" borderId="72" xfId="48" applyFont="1" applyBorder="1" applyAlignment="1" applyProtection="1">
      <alignment vertical="center"/>
      <protection locked="0"/>
    </xf>
    <xf numFmtId="0" fontId="2" fillId="0" borderId="72" xfId="48" applyFont="1" applyBorder="1" applyAlignment="1" applyProtection="1">
      <alignment vertical="center"/>
      <protection locked="0"/>
    </xf>
    <xf numFmtId="0" fontId="2" fillId="0" borderId="112" xfId="48" applyFont="1" applyBorder="1" applyAlignment="1" applyProtection="1">
      <alignment vertical="center"/>
      <protection locked="0"/>
    </xf>
    <xf numFmtId="0" fontId="0" fillId="0" borderId="12" xfId="48" applyFont="1" applyBorder="1" applyAlignment="1" applyProtection="1">
      <alignment vertical="center"/>
      <protection locked="0"/>
    </xf>
    <xf numFmtId="0" fontId="4" fillId="0" borderId="0" xfId="48" applyFont="1" applyBorder="1" applyAlignment="1" applyProtection="1">
      <alignment vertical="center"/>
      <protection locked="0"/>
    </xf>
    <xf numFmtId="0" fontId="4" fillId="0" borderId="13" xfId="48" applyFont="1" applyBorder="1" applyAlignment="1" applyProtection="1">
      <alignment vertical="center"/>
      <protection locked="0"/>
    </xf>
    <xf numFmtId="0" fontId="13" fillId="0" borderId="72" xfId="48" applyFont="1" applyBorder="1" applyAlignment="1" applyProtection="1">
      <alignment vertical="center"/>
      <protection locked="0"/>
    </xf>
    <xf numFmtId="4" fontId="0" fillId="0" borderId="0" xfId="48" applyNumberFormat="1" applyFont="1" applyBorder="1" applyAlignment="1" applyProtection="1">
      <alignment vertical="center"/>
      <protection locked="0"/>
    </xf>
    <xf numFmtId="4" fontId="0" fillId="0" borderId="0" xfId="48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48" applyFont="1" applyBorder="1" applyAlignment="1" applyProtection="1">
      <alignment vertical="center"/>
      <protection locked="0"/>
    </xf>
    <xf numFmtId="0" fontId="2" fillId="0" borderId="0" xfId="48" applyFont="1" applyBorder="1" applyAlignment="1" applyProtection="1">
      <alignment vertical="center"/>
      <protection locked="0"/>
    </xf>
    <xf numFmtId="0" fontId="0" fillId="0" borderId="0" xfId="48" applyFont="1" applyBorder="1" applyAlignment="1" applyProtection="1">
      <alignment vertical="center"/>
      <protection locked="0"/>
    </xf>
    <xf numFmtId="0" fontId="0" fillId="0" borderId="12" xfId="48" applyFont="1" applyBorder="1" applyAlignment="1" applyProtection="1">
      <alignment vertical="center"/>
      <protection locked="0"/>
    </xf>
    <xf numFmtId="0" fontId="0" fillId="0" borderId="13" xfId="48" applyFont="1" applyBorder="1" applyAlignment="1" applyProtection="1">
      <alignment vertical="center"/>
      <protection locked="0"/>
    </xf>
    <xf numFmtId="0" fontId="15" fillId="0" borderId="0" xfId="48" applyFont="1" applyBorder="1" applyAlignment="1" applyProtection="1">
      <alignment horizontal="center" vertical="center"/>
      <protection locked="0"/>
    </xf>
    <xf numFmtId="4" fontId="3" fillId="0" borderId="0" xfId="48" applyNumberFormat="1" applyFont="1" applyBorder="1" applyAlignment="1" applyProtection="1">
      <alignment horizontal="center" vertical="center"/>
      <protection locked="0"/>
    </xf>
    <xf numFmtId="165" fontId="3" fillId="0" borderId="0" xfId="48" applyNumberFormat="1" applyFont="1" applyBorder="1" applyAlignment="1" applyProtection="1">
      <alignment horizontal="center" vertical="center"/>
      <protection locked="0"/>
    </xf>
    <xf numFmtId="0" fontId="3" fillId="0" borderId="12" xfId="48" applyFont="1" applyBorder="1" applyAlignment="1" applyProtection="1">
      <alignment vertical="center" wrapText="1"/>
      <protection locked="0"/>
    </xf>
    <xf numFmtId="0" fontId="3" fillId="0" borderId="0" xfId="48" applyFont="1" applyBorder="1" applyAlignment="1" applyProtection="1">
      <alignment vertical="center" wrapText="1"/>
      <protection locked="0"/>
    </xf>
    <xf numFmtId="0" fontId="5" fillId="0" borderId="0" xfId="48" applyFont="1" applyBorder="1" applyAlignment="1" applyProtection="1">
      <alignment vertical="center" wrapText="1"/>
      <protection locked="0"/>
    </xf>
    <xf numFmtId="2" fontId="6" fillId="0" borderId="0" xfId="48" applyNumberFormat="1" applyFont="1" applyBorder="1" applyAlignment="1" applyProtection="1">
      <alignment vertical="center"/>
      <protection locked="0"/>
    </xf>
    <xf numFmtId="0" fontId="0" fillId="0" borderId="74" xfId="48" applyFont="1" applyBorder="1" applyAlignment="1" applyProtection="1">
      <alignment vertical="center"/>
      <protection locked="0"/>
    </xf>
    <xf numFmtId="0" fontId="7" fillId="0" borderId="0" xfId="48" applyFont="1" applyAlignment="1" applyProtection="1">
      <alignment vertical="center"/>
      <protection locked="0"/>
    </xf>
    <xf numFmtId="0" fontId="84" fillId="34" borderId="113" xfId="59" applyFont="1" applyFill="1" applyBorder="1" applyAlignment="1" applyProtection="1">
      <alignment horizontal="center" vertical="center"/>
      <protection locked="0"/>
    </xf>
    <xf numFmtId="0" fontId="84" fillId="34" borderId="114" xfId="59" applyFont="1" applyFill="1" applyBorder="1" applyAlignment="1" applyProtection="1">
      <alignment horizontal="center" vertical="center"/>
      <protection locked="0"/>
    </xf>
    <xf numFmtId="0" fontId="84" fillId="34" borderId="115" xfId="59" applyFont="1" applyFill="1" applyBorder="1" applyAlignment="1" applyProtection="1">
      <alignment horizontal="center" vertical="center"/>
      <protection locked="0"/>
    </xf>
    <xf numFmtId="0" fontId="84" fillId="34" borderId="116" xfId="59" applyFont="1" applyFill="1" applyBorder="1" applyAlignment="1" applyProtection="1">
      <alignment horizontal="center" vertical="center"/>
      <protection locked="0"/>
    </xf>
    <xf numFmtId="0" fontId="0" fillId="0" borderId="44" xfId="48" applyBorder="1" applyProtection="1">
      <alignment/>
      <protection locked="0"/>
    </xf>
    <xf numFmtId="0" fontId="0" fillId="0" borderId="117" xfId="48" applyBorder="1" applyProtection="1">
      <alignment/>
      <protection locked="0"/>
    </xf>
    <xf numFmtId="0" fontId="0" fillId="0" borderId="0" xfId="48" applyBorder="1" applyProtection="1">
      <alignment/>
      <protection locked="0"/>
    </xf>
    <xf numFmtId="0" fontId="0" fillId="0" borderId="13" xfId="48" applyBorder="1" applyProtection="1">
      <alignment/>
      <protection locked="0"/>
    </xf>
    <xf numFmtId="0" fontId="0" fillId="0" borderId="0" xfId="48" applyProtection="1">
      <alignment/>
      <protection locked="0"/>
    </xf>
    <xf numFmtId="10" fontId="0" fillId="0" borderId="118" xfId="59" applyNumberFormat="1" applyFill="1" applyBorder="1" applyAlignment="1" applyProtection="1">
      <alignment horizontal="center" vertical="center"/>
      <protection locked="0"/>
    </xf>
    <xf numFmtId="10" fontId="0" fillId="0" borderId="119" xfId="59" applyNumberFormat="1" applyFill="1" applyBorder="1" applyAlignment="1" applyProtection="1">
      <alignment horizontal="center" vertical="center"/>
      <protection locked="0"/>
    </xf>
    <xf numFmtId="10" fontId="0" fillId="0" borderId="120" xfId="59" applyNumberFormat="1" applyFill="1" applyBorder="1" applyAlignment="1" applyProtection="1">
      <alignment horizontal="center" vertical="center"/>
      <protection locked="0"/>
    </xf>
    <xf numFmtId="10" fontId="0" fillId="0" borderId="0" xfId="48" applyNumberFormat="1" applyAlignment="1" applyProtection="1">
      <alignment vertical="center"/>
      <protection locked="0"/>
    </xf>
    <xf numFmtId="10" fontId="0" fillId="0" borderId="0" xfId="48" applyNumberFormat="1" applyFont="1" applyAlignment="1" applyProtection="1">
      <alignment vertical="center"/>
      <protection locked="0"/>
    </xf>
    <xf numFmtId="0" fontId="0" fillId="0" borderId="0" xfId="48" applyAlignment="1" applyProtection="1">
      <alignment vertical="center"/>
      <protection locked="0"/>
    </xf>
    <xf numFmtId="10" fontId="0" fillId="0" borderId="121" xfId="59" applyNumberFormat="1" applyFill="1" applyBorder="1" applyAlignment="1" applyProtection="1">
      <alignment horizontal="center" vertical="center"/>
      <protection locked="0"/>
    </xf>
    <xf numFmtId="10" fontId="0" fillId="0" borderId="122" xfId="59" applyNumberFormat="1" applyFill="1" applyBorder="1" applyAlignment="1" applyProtection="1">
      <alignment horizontal="center" vertical="center"/>
      <protection locked="0"/>
    </xf>
    <xf numFmtId="10" fontId="0" fillId="0" borderId="123" xfId="59" applyNumberFormat="1" applyFill="1" applyBorder="1" applyAlignment="1" applyProtection="1">
      <alignment horizontal="center" vertical="center"/>
      <protection locked="0"/>
    </xf>
    <xf numFmtId="0" fontId="0" fillId="0" borderId="0" xfId="48" applyFont="1" applyAlignment="1" applyProtection="1">
      <alignment horizontal="left" vertical="center"/>
      <protection locked="0"/>
    </xf>
    <xf numFmtId="2" fontId="0" fillId="0" borderId="0" xfId="48" applyNumberFormat="1" applyProtection="1">
      <alignment/>
      <protection locked="0"/>
    </xf>
    <xf numFmtId="14" fontId="0" fillId="0" borderId="0" xfId="48" applyNumberFormat="1" applyProtection="1">
      <alignment/>
      <protection locked="0"/>
    </xf>
    <xf numFmtId="0" fontId="18" fillId="0" borderId="0" xfId="48" applyFont="1" applyAlignment="1" applyProtection="1">
      <alignment horizontal="left" vertical="center"/>
      <protection locked="0"/>
    </xf>
    <xf numFmtId="0" fontId="13" fillId="0" borderId="0" xfId="48" applyFont="1" applyAlignment="1" applyProtection="1">
      <alignment/>
      <protection locked="0"/>
    </xf>
    <xf numFmtId="10" fontId="0" fillId="0" borderId="0" xfId="48" applyNumberFormat="1" applyProtection="1">
      <alignment/>
      <protection locked="0"/>
    </xf>
    <xf numFmtId="0" fontId="4" fillId="0" borderId="0" xfId="48" applyFont="1" applyAlignment="1" applyProtection="1">
      <alignment horizontal="center"/>
      <protection locked="0"/>
    </xf>
    <xf numFmtId="0" fontId="6" fillId="0" borderId="0" xfId="48" applyFont="1" applyAlignment="1" applyProtection="1">
      <alignment horizontal="center"/>
      <protection locked="0"/>
    </xf>
    <xf numFmtId="4" fontId="14" fillId="0" borderId="0" xfId="48" applyNumberFormat="1" applyFont="1" applyBorder="1" applyAlignment="1" applyProtection="1">
      <alignment horizontal="center"/>
      <protection locked="0"/>
    </xf>
    <xf numFmtId="10" fontId="3" fillId="0" borderId="0" xfId="48" applyNumberFormat="1" applyFont="1" applyProtection="1">
      <alignment/>
      <protection locked="0"/>
    </xf>
    <xf numFmtId="0" fontId="3" fillId="0" borderId="0" xfId="48" applyFont="1" applyAlignment="1" applyProtection="1">
      <alignment horizontal="center"/>
      <protection locked="0"/>
    </xf>
    <xf numFmtId="0" fontId="3" fillId="0" borderId="0" xfId="48" applyFont="1" applyProtection="1">
      <alignment/>
      <protection locked="0"/>
    </xf>
    <xf numFmtId="14" fontId="3" fillId="0" borderId="0" xfId="48" applyNumberFormat="1" applyFont="1" applyProtection="1">
      <alignment/>
      <protection locked="0"/>
    </xf>
    <xf numFmtId="10" fontId="13" fillId="0" borderId="0" xfId="48" applyNumberFormat="1" applyFont="1" applyProtection="1">
      <alignment/>
      <protection locked="0"/>
    </xf>
    <xf numFmtId="0" fontId="13" fillId="0" borderId="0" xfId="48" applyFont="1" applyProtection="1">
      <alignment/>
      <protection locked="0"/>
    </xf>
    <xf numFmtId="14" fontId="13" fillId="0" borderId="0" xfId="48" applyNumberFormat="1" applyFont="1" applyProtection="1">
      <alignment/>
      <protection locked="0"/>
    </xf>
    <xf numFmtId="0" fontId="13" fillId="0" borderId="0" xfId="48" applyFont="1" applyAlignment="1" applyProtection="1">
      <alignment horizontal="centerContinuous"/>
      <protection locked="0"/>
    </xf>
    <xf numFmtId="10" fontId="13" fillId="0" borderId="0" xfId="48" applyNumberFormat="1" applyFont="1" applyAlignment="1" applyProtection="1">
      <alignment horizontal="centerContinuous"/>
      <protection locked="0"/>
    </xf>
    <xf numFmtId="0" fontId="5" fillId="0" borderId="0" xfId="48" applyFont="1" applyBorder="1" applyAlignment="1" applyProtection="1">
      <alignment vertical="center" wrapText="1"/>
      <protection hidden="1"/>
    </xf>
    <xf numFmtId="0" fontId="5" fillId="0" borderId="12" xfId="48" applyFont="1" applyBorder="1" applyAlignment="1" applyProtection="1">
      <alignment vertical="center" wrapText="1"/>
      <protection hidden="1"/>
    </xf>
    <xf numFmtId="0" fontId="5" fillId="0" borderId="13" xfId="48" applyFont="1" applyBorder="1" applyAlignment="1" applyProtection="1">
      <alignment vertical="center" wrapText="1"/>
      <protection hidden="1"/>
    </xf>
    <xf numFmtId="0" fontId="6" fillId="0" borderId="0" xfId="48" applyFont="1" applyBorder="1" applyAlignment="1" applyProtection="1">
      <alignment vertical="center"/>
      <protection hidden="1"/>
    </xf>
    <xf numFmtId="0" fontId="5" fillId="0" borderId="13" xfId="48" applyFont="1" applyBorder="1" applyAlignment="1" applyProtection="1">
      <alignment horizontal="center" vertical="center" wrapText="1"/>
      <protection hidden="1"/>
    </xf>
    <xf numFmtId="0" fontId="6" fillId="0" borderId="13" xfId="48" applyFont="1" applyBorder="1" applyAlignment="1" applyProtection="1">
      <alignment vertical="center"/>
      <protection hidden="1"/>
    </xf>
    <xf numFmtId="0" fontId="3" fillId="0" borderId="109" xfId="48" applyFont="1" applyBorder="1" applyAlignment="1" applyProtection="1">
      <alignment horizontal="center" vertical="center" wrapText="1"/>
      <protection hidden="1"/>
    </xf>
    <xf numFmtId="0" fontId="3" fillId="0" borderId="74" xfId="48" applyFont="1" applyBorder="1" applyAlignment="1" applyProtection="1">
      <alignment horizontal="center" vertical="center" wrapText="1"/>
      <protection hidden="1"/>
    </xf>
    <xf numFmtId="0" fontId="0" fillId="0" borderId="74" xfId="48" applyFont="1" applyBorder="1" applyAlignment="1" applyProtection="1">
      <alignment vertical="center"/>
      <protection hidden="1"/>
    </xf>
    <xf numFmtId="0" fontId="6" fillId="0" borderId="74" xfId="48" applyFont="1" applyBorder="1" applyAlignment="1" applyProtection="1">
      <alignment vertical="center"/>
      <protection hidden="1"/>
    </xf>
    <xf numFmtId="0" fontId="0" fillId="0" borderId="110" xfId="48" applyFont="1" applyBorder="1" applyAlignment="1" applyProtection="1">
      <alignment vertical="center"/>
      <protection hidden="1"/>
    </xf>
    <xf numFmtId="0" fontId="84" fillId="34" borderId="48" xfId="59" applyFont="1" applyFill="1" applyBorder="1" applyAlignment="1" applyProtection="1">
      <alignment horizontal="center" vertical="center"/>
      <protection hidden="1"/>
    </xf>
    <xf numFmtId="0" fontId="84" fillId="34" borderId="124" xfId="59" applyFont="1" applyFill="1" applyBorder="1" applyAlignment="1" applyProtection="1">
      <alignment horizontal="center" vertical="center"/>
      <protection hidden="1"/>
    </xf>
    <xf numFmtId="0" fontId="84" fillId="34" borderId="113" xfId="59" applyFont="1" applyFill="1" applyBorder="1" applyAlignment="1" applyProtection="1">
      <alignment horizontal="center" vertical="center"/>
      <protection hidden="1"/>
    </xf>
    <xf numFmtId="0" fontId="84" fillId="34" borderId="125" xfId="59" applyFont="1" applyFill="1" applyBorder="1" applyAlignment="1" applyProtection="1">
      <alignment horizontal="center" vertical="center"/>
      <protection hidden="1"/>
    </xf>
    <xf numFmtId="0" fontId="84" fillId="34" borderId="126" xfId="59" applyFont="1" applyFill="1" applyBorder="1" applyAlignment="1" applyProtection="1">
      <alignment horizontal="center" vertical="center"/>
      <protection hidden="1"/>
    </xf>
    <xf numFmtId="0" fontId="84" fillId="34" borderId="114" xfId="59" applyFont="1" applyFill="1" applyBorder="1" applyAlignment="1" applyProtection="1">
      <alignment horizontal="center" vertical="center"/>
      <protection hidden="1"/>
    </xf>
    <xf numFmtId="0" fontId="84" fillId="34" borderId="115" xfId="59" applyFont="1" applyFill="1" applyBorder="1" applyAlignment="1" applyProtection="1">
      <alignment horizontal="center" vertical="center"/>
      <protection hidden="1"/>
    </xf>
    <xf numFmtId="0" fontId="17" fillId="0" borderId="44" xfId="59" applyFont="1" applyBorder="1" applyAlignment="1" applyProtection="1">
      <alignment vertical="center"/>
      <protection hidden="1"/>
    </xf>
    <xf numFmtId="0" fontId="0" fillId="0" borderId="0" xfId="48" applyProtection="1">
      <alignment/>
      <protection hidden="1"/>
    </xf>
    <xf numFmtId="10" fontId="0" fillId="0" borderId="0" xfId="48" applyNumberFormat="1" applyProtection="1">
      <alignment/>
      <protection hidden="1"/>
    </xf>
    <xf numFmtId="2" fontId="0" fillId="0" borderId="0" xfId="48" applyNumberFormat="1" applyProtection="1">
      <alignment/>
      <protection hidden="1"/>
    </xf>
    <xf numFmtId="14" fontId="0" fillId="0" borderId="0" xfId="48" applyNumberFormat="1" applyProtection="1">
      <alignment/>
      <protection hidden="1"/>
    </xf>
    <xf numFmtId="49" fontId="3" fillId="0" borderId="127" xfId="59" applyNumberFormat="1" applyFont="1" applyBorder="1" applyAlignment="1" applyProtection="1">
      <alignment horizontal="center"/>
      <protection hidden="1"/>
    </xf>
    <xf numFmtId="0" fontId="8" fillId="0" borderId="127" xfId="59" applyFont="1" applyBorder="1" applyAlignment="1" applyProtection="1">
      <alignment horizontal="center"/>
      <protection hidden="1"/>
    </xf>
    <xf numFmtId="10" fontId="5" fillId="0" borderId="127" xfId="59" applyNumberFormat="1" applyFont="1" applyBorder="1" applyAlignment="1" applyProtection="1">
      <alignment horizontal="center"/>
      <protection hidden="1"/>
    </xf>
    <xf numFmtId="166" fontId="5" fillId="0" borderId="127" xfId="59" applyNumberFormat="1" applyFont="1" applyBorder="1" applyAlignment="1" applyProtection="1">
      <alignment horizontal="center"/>
      <protection hidden="1"/>
    </xf>
    <xf numFmtId="164" fontId="4" fillId="0" borderId="128" xfId="54" applyFont="1" applyFill="1" applyBorder="1" applyAlignment="1" applyProtection="1">
      <alignment vertical="center"/>
      <protection hidden="1"/>
    </xf>
    <xf numFmtId="164" fontId="4" fillId="0" borderId="129" xfId="54" applyFont="1" applyFill="1" applyBorder="1" applyAlignment="1" applyProtection="1">
      <alignment vertical="center"/>
      <protection hidden="1"/>
    </xf>
    <xf numFmtId="9" fontId="4" fillId="0" borderId="130" xfId="59" applyNumberFormat="1" applyFont="1" applyBorder="1" applyAlignment="1" applyProtection="1">
      <alignment vertical="center"/>
      <protection hidden="1"/>
    </xf>
    <xf numFmtId="164" fontId="4" fillId="0" borderId="129" xfId="52" applyFont="1" applyFill="1" applyBorder="1" applyAlignment="1" applyProtection="1">
      <alignment vertical="center"/>
      <protection hidden="1"/>
    </xf>
    <xf numFmtId="0" fontId="84" fillId="34" borderId="131" xfId="59" applyFont="1" applyFill="1" applyBorder="1" applyAlignment="1" applyProtection="1">
      <alignment vertical="center"/>
      <protection hidden="1"/>
    </xf>
    <xf numFmtId="0" fontId="84" fillId="34" borderId="132" xfId="59" applyFont="1" applyFill="1" applyBorder="1" applyAlignment="1" applyProtection="1">
      <alignment vertical="center"/>
      <protection hidden="1"/>
    </xf>
    <xf numFmtId="9" fontId="84" fillId="34" borderId="16" xfId="59" applyNumberFormat="1" applyFont="1" applyFill="1" applyBorder="1" applyAlignment="1" applyProtection="1">
      <alignment vertical="center"/>
      <protection hidden="1"/>
    </xf>
    <xf numFmtId="164" fontId="84" fillId="34" borderId="17" xfId="52" applyFont="1" applyFill="1" applyBorder="1" applyAlignment="1" applyProtection="1">
      <alignment vertical="center"/>
      <protection hidden="1"/>
    </xf>
    <xf numFmtId="0" fontId="2" fillId="0" borderId="111" xfId="48" applyFont="1" applyBorder="1" applyAlignment="1" applyProtection="1">
      <alignment vertical="center"/>
      <protection locked="0"/>
    </xf>
    <xf numFmtId="0" fontId="3" fillId="0" borderId="12" xfId="48" applyFont="1" applyBorder="1" applyAlignment="1" applyProtection="1">
      <alignment vertical="center"/>
      <protection locked="0"/>
    </xf>
    <xf numFmtId="0" fontId="4" fillId="0" borderId="12" xfId="48" applyFont="1" applyBorder="1" applyAlignment="1" applyProtection="1">
      <alignment vertical="center"/>
      <protection locked="0"/>
    </xf>
    <xf numFmtId="0" fontId="5" fillId="0" borderId="0" xfId="48" applyFont="1" applyBorder="1" applyAlignment="1" applyProtection="1">
      <alignment horizontal="center" vertical="center" wrapText="1"/>
      <protection locked="0"/>
    </xf>
    <xf numFmtId="0" fontId="5" fillId="0" borderId="13" xfId="48" applyFont="1" applyBorder="1" applyAlignment="1" applyProtection="1">
      <alignment vertical="center" wrapText="1"/>
      <protection locked="0"/>
    </xf>
    <xf numFmtId="164" fontId="5" fillId="0" borderId="13" xfId="48" applyNumberFormat="1" applyFont="1" applyBorder="1" applyAlignment="1" applyProtection="1">
      <alignment vertical="center" wrapText="1"/>
      <protection locked="0"/>
    </xf>
    <xf numFmtId="0" fontId="3" fillId="0" borderId="109" xfId="48" applyFont="1" applyBorder="1" applyAlignment="1" applyProtection="1">
      <alignment horizontal="center" vertical="center" wrapText="1"/>
      <protection locked="0"/>
    </xf>
    <xf numFmtId="164" fontId="0" fillId="0" borderId="0" xfId="52" applyProtection="1">
      <alignment/>
      <protection locked="0"/>
    </xf>
    <xf numFmtId="0" fontId="0" fillId="0" borderId="0" xfId="48" applyFont="1" applyFill="1" applyBorder="1" applyAlignment="1" applyProtection="1">
      <alignment vertical="center"/>
      <protection locked="0"/>
    </xf>
    <xf numFmtId="0" fontId="0" fillId="0" borderId="0" xfId="48" applyFont="1" applyFill="1" applyAlignment="1" applyProtection="1">
      <alignment vertical="center"/>
      <protection locked="0"/>
    </xf>
    <xf numFmtId="4" fontId="3" fillId="0" borderId="13" xfId="48" applyNumberFormat="1" applyFont="1" applyBorder="1" applyAlignment="1" applyProtection="1">
      <alignment horizontal="center" vertical="center"/>
      <protection locked="0"/>
    </xf>
    <xf numFmtId="4" fontId="3" fillId="0" borderId="0" xfId="48" applyNumberFormat="1" applyFont="1" applyFill="1" applyAlignment="1" applyProtection="1">
      <alignment horizontal="center" vertical="center"/>
      <protection locked="0"/>
    </xf>
    <xf numFmtId="0" fontId="6" fillId="0" borderId="0" xfId="48" applyFont="1" applyFill="1" applyBorder="1" applyAlignment="1" applyProtection="1">
      <alignment vertical="center"/>
      <protection locked="0"/>
    </xf>
    <xf numFmtId="0" fontId="6" fillId="0" borderId="0" xfId="48" applyFont="1" applyFill="1" applyAlignment="1" applyProtection="1">
      <alignment vertical="center"/>
      <protection locked="0"/>
    </xf>
    <xf numFmtId="0" fontId="5" fillId="0" borderId="12" xfId="48" applyFont="1" applyBorder="1" applyAlignment="1" applyProtection="1">
      <alignment horizontal="center" vertical="center" wrapText="1"/>
      <protection locked="0"/>
    </xf>
    <xf numFmtId="4" fontId="5" fillId="0" borderId="0" xfId="48" applyNumberFormat="1" applyFont="1" applyBorder="1" applyAlignment="1" applyProtection="1">
      <alignment horizontal="center" vertical="center" wrapText="1"/>
      <protection locked="0"/>
    </xf>
    <xf numFmtId="4" fontId="5" fillId="0" borderId="13" xfId="48" applyNumberFormat="1" applyFont="1" applyBorder="1" applyAlignment="1" applyProtection="1">
      <alignment horizontal="center" vertical="center" wrapText="1"/>
      <protection locked="0"/>
    </xf>
    <xf numFmtId="4" fontId="5" fillId="0" borderId="0" xfId="48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48" applyFont="1" applyBorder="1" applyAlignment="1" applyProtection="1">
      <alignment horizontal="center" vertical="center" wrapText="1"/>
      <protection locked="0"/>
    </xf>
    <xf numFmtId="4" fontId="8" fillId="0" borderId="0" xfId="48" applyNumberFormat="1" applyFont="1" applyBorder="1" applyAlignment="1" applyProtection="1">
      <alignment horizontal="center" vertical="center" wrapText="1"/>
      <protection locked="0"/>
    </xf>
    <xf numFmtId="0" fontId="8" fillId="0" borderId="0" xfId="48" applyFont="1" applyBorder="1" applyAlignment="1" applyProtection="1">
      <alignment vertical="center" wrapText="1"/>
      <protection locked="0"/>
    </xf>
    <xf numFmtId="170" fontId="5" fillId="0" borderId="13" xfId="48" applyNumberFormat="1" applyFont="1" applyBorder="1" applyAlignment="1" applyProtection="1">
      <alignment vertical="center" wrapText="1"/>
      <protection locked="0"/>
    </xf>
    <xf numFmtId="0" fontId="3" fillId="0" borderId="74" xfId="48" applyFont="1" applyBorder="1" applyAlignment="1" applyProtection="1">
      <alignment vertical="center" wrapText="1"/>
      <protection locked="0"/>
    </xf>
    <xf numFmtId="0" fontId="3" fillId="0" borderId="110" xfId="48" applyFont="1" applyBorder="1" applyAlignment="1" applyProtection="1">
      <alignment vertical="center" wrapText="1"/>
      <protection locked="0"/>
    </xf>
    <xf numFmtId="0" fontId="84" fillId="34" borderId="133" xfId="48" applyFont="1" applyFill="1" applyBorder="1" applyAlignment="1" applyProtection="1">
      <alignment horizontal="center" vertical="center" wrapText="1"/>
      <protection locked="0"/>
    </xf>
    <xf numFmtId="164" fontId="84" fillId="34" borderId="133" xfId="52" applyFont="1" applyFill="1" applyBorder="1" applyAlignment="1" applyProtection="1">
      <alignment horizontal="center" vertical="center" wrapText="1"/>
      <protection locked="0"/>
    </xf>
    <xf numFmtId="165" fontId="87" fillId="34" borderId="133" xfId="48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48" applyFont="1" applyFill="1" applyBorder="1" applyAlignment="1" applyProtection="1">
      <alignment vertical="center"/>
      <protection locked="0"/>
    </xf>
    <xf numFmtId="0" fontId="7" fillId="0" borderId="0" xfId="48" applyFont="1" applyFill="1" applyAlignment="1" applyProtection="1">
      <alignment vertical="center"/>
      <protection locked="0"/>
    </xf>
    <xf numFmtId="167" fontId="8" fillId="33" borderId="134" xfId="48" applyNumberFormat="1" applyFont="1" applyFill="1" applyBorder="1" applyAlignment="1" applyProtection="1">
      <alignment horizontal="center" vertical="center" wrapText="1"/>
      <protection locked="0"/>
    </xf>
    <xf numFmtId="0" fontId="8" fillId="33" borderId="135" xfId="48" applyFont="1" applyFill="1" applyBorder="1" applyAlignment="1" applyProtection="1">
      <alignment horizontal="center" vertical="center" wrapText="1"/>
      <protection locked="0"/>
    </xf>
    <xf numFmtId="164" fontId="9" fillId="33" borderId="135" xfId="52" applyFont="1" applyFill="1" applyBorder="1" applyAlignment="1" applyProtection="1">
      <alignment horizontal="center" vertical="center" wrapText="1"/>
      <protection locked="0"/>
    </xf>
    <xf numFmtId="166" fontId="88" fillId="0" borderId="0" xfId="92" applyFont="1" applyProtection="1">
      <alignment/>
      <protection locked="0"/>
    </xf>
    <xf numFmtId="165" fontId="8" fillId="33" borderId="136" xfId="48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48" applyFont="1" applyFill="1" applyBorder="1" applyAlignment="1" applyProtection="1">
      <alignment horizontal="center" vertical="center"/>
      <protection locked="0"/>
    </xf>
    <xf numFmtId="0" fontId="9" fillId="0" borderId="0" xfId="48" applyFont="1" applyFill="1" applyAlignment="1" applyProtection="1">
      <alignment horizontal="center" vertical="center"/>
      <protection locked="0"/>
    </xf>
    <xf numFmtId="167" fontId="8" fillId="39" borderId="137" xfId="48" applyNumberFormat="1" applyFont="1" applyFill="1" applyBorder="1" applyAlignment="1" applyProtection="1">
      <alignment horizontal="center" vertical="center" wrapText="1"/>
      <protection locked="0"/>
    </xf>
    <xf numFmtId="0" fontId="8" fillId="39" borderId="138" xfId="48" applyFont="1" applyFill="1" applyBorder="1" applyAlignment="1" applyProtection="1">
      <alignment horizontal="left" vertical="center" wrapText="1"/>
      <protection locked="0"/>
    </xf>
    <xf numFmtId="167" fontId="8" fillId="33" borderId="139" xfId="48" applyNumberFormat="1" applyFont="1" applyFill="1" applyBorder="1" applyAlignment="1" applyProtection="1">
      <alignment horizontal="center" vertical="center" wrapText="1"/>
      <protection locked="0"/>
    </xf>
    <xf numFmtId="0" fontId="8" fillId="33" borderId="140" xfId="48" applyFont="1" applyFill="1" applyBorder="1" applyAlignment="1" applyProtection="1">
      <alignment horizontal="left" vertical="center" wrapText="1"/>
      <protection locked="0"/>
    </xf>
    <xf numFmtId="164" fontId="9" fillId="33" borderId="140" xfId="52" applyFont="1" applyFill="1" applyBorder="1" applyAlignment="1" applyProtection="1">
      <alignment horizontal="center" vertical="center" wrapText="1"/>
      <protection locked="0"/>
    </xf>
    <xf numFmtId="164" fontId="9" fillId="33" borderId="141" xfId="52" applyFont="1" applyFill="1" applyBorder="1" applyAlignment="1" applyProtection="1">
      <alignment horizontal="center" vertical="center" wrapText="1"/>
      <protection locked="0"/>
    </xf>
    <xf numFmtId="164" fontId="84" fillId="34" borderId="142" xfId="52" applyFont="1" applyFill="1" applyBorder="1" applyAlignment="1" applyProtection="1">
      <alignment horizontal="center" vertical="center" wrapText="1"/>
      <protection locked="0"/>
    </xf>
    <xf numFmtId="9" fontId="84" fillId="34" borderId="142" xfId="76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48" applyNumberFormat="1" applyFont="1" applyFill="1" applyBorder="1" applyAlignment="1" applyProtection="1">
      <alignment vertical="center"/>
      <protection locked="0"/>
    </xf>
    <xf numFmtId="0" fontId="0" fillId="0" borderId="0" xfId="48" applyFont="1" applyBorder="1" applyAlignment="1" applyProtection="1">
      <alignment horizontal="center" vertical="center" wrapText="1"/>
      <protection locked="0"/>
    </xf>
    <xf numFmtId="164" fontId="0" fillId="0" borderId="0" xfId="52" applyFont="1" applyFill="1" applyBorder="1" applyAlignment="1" applyProtection="1">
      <alignment horizontal="center" vertical="center" wrapText="1"/>
      <protection locked="0"/>
    </xf>
    <xf numFmtId="165" fontId="9" fillId="0" borderId="0" xfId="48" applyNumberFormat="1" applyFont="1" applyBorder="1" applyAlignment="1" applyProtection="1">
      <alignment horizontal="center" vertical="center" wrapText="1"/>
      <protection locked="0"/>
    </xf>
    <xf numFmtId="0" fontId="0" fillId="0" borderId="0" xfId="48" applyFont="1" applyAlignment="1" applyProtection="1">
      <alignment horizontal="center" vertical="center"/>
      <protection locked="0"/>
    </xf>
    <xf numFmtId="164" fontId="0" fillId="0" borderId="0" xfId="52" applyFont="1" applyFill="1" applyBorder="1" applyAlignment="1" applyProtection="1">
      <alignment vertical="center"/>
      <protection locked="0"/>
    </xf>
    <xf numFmtId="165" fontId="9" fillId="0" borderId="0" xfId="48" applyNumberFormat="1" applyFont="1" applyAlignment="1" applyProtection="1">
      <alignment horizontal="center" vertical="center"/>
      <protection locked="0"/>
    </xf>
    <xf numFmtId="170" fontId="0" fillId="0" borderId="0" xfId="48" applyNumberFormat="1" applyFont="1" applyBorder="1" applyAlignment="1" applyProtection="1">
      <alignment horizontal="center" vertical="center" wrapText="1"/>
      <protection locked="0"/>
    </xf>
    <xf numFmtId="4" fontId="0" fillId="0" borderId="0" xfId="48" applyNumberFormat="1" applyFont="1" applyBorder="1" applyAlignment="1" applyProtection="1">
      <alignment horizontal="center" vertical="center" wrapText="1"/>
      <protection locked="0"/>
    </xf>
    <xf numFmtId="0" fontId="6" fillId="0" borderId="0" xfId="48" applyFont="1" applyAlignment="1" applyProtection="1">
      <alignment horizontal="center" vertical="center"/>
      <protection locked="0"/>
    </xf>
    <xf numFmtId="0" fontId="0" fillId="0" borderId="111" xfId="48" applyFont="1" applyBorder="1" applyAlignment="1" applyProtection="1">
      <alignment vertical="center"/>
      <protection locked="0"/>
    </xf>
    <xf numFmtId="164" fontId="9" fillId="39" borderId="81" xfId="52" applyFont="1" applyFill="1" applyBorder="1" applyAlignment="1" applyProtection="1">
      <alignment horizontal="center" vertical="center" wrapText="1"/>
      <protection hidden="1"/>
    </xf>
    <xf numFmtId="164" fontId="9" fillId="39" borderId="143" xfId="52" applyFont="1" applyFill="1" applyBorder="1" applyAlignment="1" applyProtection="1">
      <alignment horizontal="center" vertical="center" wrapText="1"/>
      <protection hidden="1"/>
    </xf>
    <xf numFmtId="10" fontId="8" fillId="39" borderId="144" xfId="76" applyNumberFormat="1" applyFont="1" applyFill="1" applyBorder="1" applyAlignment="1" applyProtection="1">
      <alignment horizontal="center" vertical="center" wrapText="1"/>
      <protection hidden="1"/>
    </xf>
    <xf numFmtId="164" fontId="9" fillId="33" borderId="140" xfId="52" applyFont="1" applyFill="1" applyBorder="1" applyAlignment="1" applyProtection="1">
      <alignment horizontal="center" vertical="center" wrapText="1"/>
      <protection hidden="1"/>
    </xf>
    <xf numFmtId="164" fontId="9" fillId="33" borderId="141" xfId="52" applyFont="1" applyFill="1" applyBorder="1" applyAlignment="1" applyProtection="1">
      <alignment horizontal="center" vertical="center" wrapText="1"/>
      <protection hidden="1"/>
    </xf>
    <xf numFmtId="165" fontId="84" fillId="34" borderId="74" xfId="48" applyNumberFormat="1" applyFont="1" applyFill="1" applyBorder="1" applyAlignment="1" applyProtection="1">
      <alignment horizontal="centerContinuous" vertical="distributed" wrapText="1"/>
      <protection locked="0"/>
    </xf>
    <xf numFmtId="0" fontId="15" fillId="0" borderId="63" xfId="72" applyFont="1" applyBorder="1" applyAlignment="1">
      <alignment horizontal="center" vertical="center"/>
      <protection/>
    </xf>
    <xf numFmtId="0" fontId="5" fillId="0" borderId="63" xfId="72" applyFont="1" applyBorder="1" applyAlignment="1">
      <alignment horizontal="center" vertical="center" wrapText="1"/>
      <protection/>
    </xf>
    <xf numFmtId="0" fontId="6" fillId="0" borderId="62" xfId="72" applyFont="1" applyBorder="1" applyAlignment="1">
      <alignment horizontal="left"/>
      <protection/>
    </xf>
    <xf numFmtId="49" fontId="0" fillId="0" borderId="145" xfId="72" applyNumberFormat="1" applyFont="1" applyBorder="1" applyAlignment="1">
      <alignment horizontal="center"/>
      <protection/>
    </xf>
    <xf numFmtId="49" fontId="0" fillId="0" borderId="146" xfId="72" applyNumberFormat="1" applyFont="1" applyBorder="1" applyAlignment="1">
      <alignment horizontal="center"/>
      <protection/>
    </xf>
    <xf numFmtId="0" fontId="6" fillId="0" borderId="59" xfId="72" applyFont="1" applyBorder="1" applyAlignment="1">
      <alignment horizontal="left"/>
      <protection/>
    </xf>
    <xf numFmtId="0" fontId="6" fillId="0" borderId="61" xfId="72" applyFont="1" applyBorder="1" applyAlignment="1">
      <alignment horizontal="left"/>
      <protection/>
    </xf>
    <xf numFmtId="180" fontId="0" fillId="0" borderId="145" xfId="72" applyNumberFormat="1" applyFont="1" applyBorder="1" applyAlignment="1">
      <alignment horizontal="left" shrinkToFit="1"/>
      <protection/>
    </xf>
    <xf numFmtId="180" fontId="0" fillId="0" borderId="146" xfId="72" applyNumberFormat="1" applyFont="1" applyBorder="1" applyAlignment="1">
      <alignment horizontal="left" shrinkToFit="1"/>
      <protection/>
    </xf>
    <xf numFmtId="0" fontId="6" fillId="0" borderId="59" xfId="72" applyFont="1" applyBorder="1" applyAlignment="1">
      <alignment horizontal="center"/>
      <protection/>
    </xf>
    <xf numFmtId="0" fontId="6" fillId="0" borderId="60" xfId="72" applyFont="1" applyBorder="1" applyAlignment="1">
      <alignment horizontal="center"/>
      <protection/>
    </xf>
    <xf numFmtId="0" fontId="6" fillId="0" borderId="61" xfId="72" applyFont="1" applyBorder="1" applyAlignment="1">
      <alignment horizontal="center"/>
      <protection/>
    </xf>
    <xf numFmtId="0" fontId="5" fillId="0" borderId="64" xfId="72" applyFont="1" applyBorder="1" applyAlignment="1">
      <alignment horizontal="left"/>
      <protection/>
    </xf>
    <xf numFmtId="0" fontId="5" fillId="0" borderId="0" xfId="72" applyFont="1" applyBorder="1" applyAlignment="1">
      <alignment horizontal="left"/>
      <protection/>
    </xf>
    <xf numFmtId="0" fontId="5" fillId="0" borderId="65" xfId="72" applyFont="1" applyBorder="1" applyAlignment="1">
      <alignment horizontal="left"/>
      <protection/>
    </xf>
    <xf numFmtId="0" fontId="5" fillId="0" borderId="145" xfId="72" applyFont="1" applyBorder="1" applyAlignment="1">
      <alignment horizontal="left"/>
      <protection/>
    </xf>
    <xf numFmtId="0" fontId="5" fillId="0" borderId="147" xfId="72" applyFont="1" applyBorder="1" applyAlignment="1">
      <alignment horizontal="left"/>
      <protection/>
    </xf>
    <xf numFmtId="0" fontId="5" fillId="0" borderId="146" xfId="72" applyFont="1" applyBorder="1" applyAlignment="1">
      <alignment horizontal="left"/>
      <protection/>
    </xf>
    <xf numFmtId="0" fontId="0" fillId="0" borderId="60" xfId="72" applyFont="1" applyBorder="1" applyAlignment="1">
      <alignment horizontal="center"/>
      <protection/>
    </xf>
    <xf numFmtId="0" fontId="0" fillId="0" borderId="61" xfId="72" applyFont="1" applyBorder="1" applyAlignment="1">
      <alignment horizontal="center"/>
      <protection/>
    </xf>
    <xf numFmtId="0" fontId="6" fillId="0" borderId="60" xfId="72" applyFont="1" applyBorder="1" applyAlignment="1">
      <alignment horizontal="left"/>
      <protection/>
    </xf>
    <xf numFmtId="49" fontId="3" fillId="0" borderId="64" xfId="72" applyNumberFormat="1" applyFont="1" applyBorder="1" applyAlignment="1">
      <alignment horizontal="left" vertical="center" wrapText="1"/>
      <protection/>
    </xf>
    <xf numFmtId="49" fontId="3" fillId="0" borderId="0" xfId="72" applyNumberFormat="1" applyFont="1" applyBorder="1" applyAlignment="1">
      <alignment horizontal="left" vertical="center" wrapText="1"/>
      <protection/>
    </xf>
    <xf numFmtId="49" fontId="3" fillId="0" borderId="65" xfId="72" applyNumberFormat="1" applyFont="1" applyBorder="1" applyAlignment="1">
      <alignment horizontal="left" vertical="center" wrapText="1"/>
      <protection/>
    </xf>
    <xf numFmtId="49" fontId="3" fillId="0" borderId="145" xfId="72" applyNumberFormat="1" applyFont="1" applyBorder="1" applyAlignment="1">
      <alignment horizontal="left" vertical="center" wrapText="1"/>
      <protection/>
    </xf>
    <xf numFmtId="49" fontId="3" fillId="0" borderId="147" xfId="72" applyNumberFormat="1" applyFont="1" applyBorder="1" applyAlignment="1">
      <alignment horizontal="left" vertical="center" wrapText="1"/>
      <protection/>
    </xf>
    <xf numFmtId="49" fontId="3" fillId="0" borderId="146" xfId="72" applyNumberFormat="1" applyFont="1" applyBorder="1" applyAlignment="1">
      <alignment horizontal="left" vertical="center" wrapText="1"/>
      <protection/>
    </xf>
    <xf numFmtId="169" fontId="5" fillId="0" borderId="64" xfId="72" applyNumberFormat="1" applyFont="1" applyBorder="1" applyAlignment="1">
      <alignment horizontal="center" vertical="center"/>
      <protection/>
    </xf>
    <xf numFmtId="181" fontId="5" fillId="0" borderId="0" xfId="72" applyNumberFormat="1" applyFont="1" applyBorder="1" applyAlignment="1">
      <alignment horizontal="center" vertical="center"/>
      <protection/>
    </xf>
    <xf numFmtId="181" fontId="5" fillId="0" borderId="65" xfId="72" applyNumberFormat="1" applyFont="1" applyBorder="1" applyAlignment="1">
      <alignment horizontal="center" vertical="center"/>
      <protection/>
    </xf>
    <xf numFmtId="181" fontId="5" fillId="0" borderId="64" xfId="72" applyNumberFormat="1" applyFont="1" applyBorder="1" applyAlignment="1">
      <alignment horizontal="center" vertical="center"/>
      <protection/>
    </xf>
    <xf numFmtId="181" fontId="5" fillId="0" borderId="145" xfId="72" applyNumberFormat="1" applyFont="1" applyBorder="1" applyAlignment="1">
      <alignment horizontal="center" vertical="center"/>
      <protection/>
    </xf>
    <xf numFmtId="181" fontId="5" fillId="0" borderId="147" xfId="72" applyNumberFormat="1" applyFont="1" applyBorder="1" applyAlignment="1">
      <alignment horizontal="center" vertical="center"/>
      <protection/>
    </xf>
    <xf numFmtId="181" fontId="5" fillId="0" borderId="146" xfId="72" applyNumberFormat="1" applyFont="1" applyBorder="1" applyAlignment="1">
      <alignment horizontal="center" vertical="center"/>
      <protection/>
    </xf>
    <xf numFmtId="0" fontId="8" fillId="0" borderId="64" xfId="72" applyFont="1" applyBorder="1" applyAlignment="1">
      <alignment horizontal="center" wrapText="1"/>
      <protection/>
    </xf>
    <xf numFmtId="0" fontId="8" fillId="0" borderId="0" xfId="72" applyFont="1" applyBorder="1" applyAlignment="1">
      <alignment horizontal="center" wrapText="1"/>
      <protection/>
    </xf>
    <xf numFmtId="0" fontId="8" fillId="0" borderId="65" xfId="72" applyFont="1" applyBorder="1" applyAlignment="1">
      <alignment horizontal="center" wrapText="1"/>
      <protection/>
    </xf>
    <xf numFmtId="0" fontId="8" fillId="0" borderId="145" xfId="72" applyFont="1" applyBorder="1" applyAlignment="1">
      <alignment horizontal="center" wrapText="1"/>
      <protection/>
    </xf>
    <xf numFmtId="0" fontId="8" fillId="0" borderId="147" xfId="72" applyFont="1" applyBorder="1" applyAlignment="1">
      <alignment horizontal="center" wrapText="1"/>
      <protection/>
    </xf>
    <xf numFmtId="0" fontId="8" fillId="0" borderId="146" xfId="72" applyFont="1" applyBorder="1" applyAlignment="1">
      <alignment horizontal="center" wrapText="1"/>
      <protection/>
    </xf>
    <xf numFmtId="49" fontId="3" fillId="0" borderId="148" xfId="72" applyNumberFormat="1" applyFont="1" applyBorder="1" applyAlignment="1">
      <alignment horizontal="left" vertical="center"/>
      <protection/>
    </xf>
    <xf numFmtId="49" fontId="3" fillId="0" borderId="63" xfId="72" applyNumberFormat="1" applyFont="1" applyBorder="1" applyAlignment="1">
      <alignment horizontal="left" vertical="center"/>
      <protection/>
    </xf>
    <xf numFmtId="182" fontId="3" fillId="0" borderId="148" xfId="72" applyNumberFormat="1" applyFont="1" applyBorder="1" applyAlignment="1">
      <alignment horizontal="left" vertical="center"/>
      <protection/>
    </xf>
    <xf numFmtId="182" fontId="3" fillId="0" borderId="63" xfId="72" applyNumberFormat="1" applyFont="1" applyBorder="1" applyAlignment="1">
      <alignment horizontal="left" vertical="center"/>
      <protection/>
    </xf>
    <xf numFmtId="0" fontId="6" fillId="0" borderId="63" xfId="72" applyFont="1" applyBorder="1" applyAlignment="1">
      <alignment horizontal="center"/>
      <protection/>
    </xf>
    <xf numFmtId="4" fontId="0" fillId="0" borderId="62" xfId="72" applyNumberFormat="1" applyFont="1" applyBorder="1" applyAlignment="1">
      <alignment horizontal="center" vertical="center"/>
      <protection/>
    </xf>
    <xf numFmtId="0" fontId="0" fillId="0" borderId="148" xfId="72" applyBorder="1">
      <alignment/>
      <protection/>
    </xf>
    <xf numFmtId="49" fontId="0" fillId="0" borderId="62" xfId="72" applyNumberFormat="1" applyFont="1" applyBorder="1" applyAlignment="1">
      <alignment horizontal="center" vertical="center"/>
      <protection/>
    </xf>
    <xf numFmtId="49" fontId="0" fillId="0" borderId="59" xfId="72" applyNumberFormat="1" applyFont="1" applyBorder="1" applyAlignment="1">
      <alignment horizontal="left" vertical="center" wrapText="1"/>
      <protection/>
    </xf>
    <xf numFmtId="0" fontId="0" fillId="0" borderId="60" xfId="72" applyBorder="1" applyAlignment="1">
      <alignment vertical="center"/>
      <protection/>
    </xf>
    <xf numFmtId="0" fontId="0" fillId="0" borderId="61" xfId="72" applyBorder="1" applyAlignment="1">
      <alignment vertical="center"/>
      <protection/>
    </xf>
    <xf numFmtId="0" fontId="0" fillId="0" borderId="145" xfId="72" applyBorder="1" applyAlignment="1">
      <alignment vertical="center"/>
      <protection/>
    </xf>
    <xf numFmtId="0" fontId="0" fillId="0" borderId="147" xfId="72" applyBorder="1" applyAlignment="1">
      <alignment vertical="center"/>
      <protection/>
    </xf>
    <xf numFmtId="0" fontId="0" fillId="0" borderId="146" xfId="72" applyBorder="1" applyAlignment="1">
      <alignment vertical="center"/>
      <protection/>
    </xf>
    <xf numFmtId="4" fontId="0" fillId="0" borderId="148" xfId="72" applyNumberFormat="1" applyFont="1" applyBorder="1" applyAlignment="1">
      <alignment horizontal="center" vertical="center"/>
      <protection/>
    </xf>
    <xf numFmtId="49" fontId="0" fillId="0" borderId="59" xfId="72" applyNumberFormat="1" applyFont="1" applyBorder="1" applyAlignment="1">
      <alignment horizontal="left" vertical="center" wrapText="1"/>
      <protection/>
    </xf>
    <xf numFmtId="4" fontId="0" fillId="0" borderId="59" xfId="72" applyNumberFormat="1" applyFont="1" applyBorder="1" applyAlignment="1">
      <alignment horizontal="left"/>
      <protection/>
    </xf>
    <xf numFmtId="0" fontId="0" fillId="0" borderId="60" xfId="72" applyBorder="1">
      <alignment/>
      <protection/>
    </xf>
    <xf numFmtId="0" fontId="0" fillId="0" borderId="61" xfId="72" applyBorder="1">
      <alignment/>
      <protection/>
    </xf>
    <xf numFmtId="4" fontId="0" fillId="0" borderId="64" xfId="72" applyNumberFormat="1" applyFont="1" applyBorder="1" applyAlignment="1">
      <alignment horizontal="left" vertical="center" wrapText="1"/>
      <protection/>
    </xf>
    <xf numFmtId="0" fontId="0" fillId="0" borderId="0" xfId="72" applyBorder="1">
      <alignment/>
      <protection/>
    </xf>
    <xf numFmtId="0" fontId="0" fillId="0" borderId="65" xfId="72" applyBorder="1">
      <alignment/>
      <protection/>
    </xf>
    <xf numFmtId="0" fontId="3" fillId="0" borderId="64" xfId="72" applyFont="1" applyBorder="1" applyAlignment="1">
      <alignment horizontal="center"/>
      <protection/>
    </xf>
    <xf numFmtId="0" fontId="3" fillId="0" borderId="0" xfId="72" applyFont="1" applyBorder="1" applyAlignment="1">
      <alignment horizontal="center"/>
      <protection/>
    </xf>
    <xf numFmtId="0" fontId="3" fillId="0" borderId="65" xfId="72" applyFont="1" applyBorder="1" applyAlignment="1">
      <alignment horizontal="center"/>
      <protection/>
    </xf>
    <xf numFmtId="0" fontId="3" fillId="0" borderId="145" xfId="72" applyFont="1" applyBorder="1" applyAlignment="1">
      <alignment horizontal="center"/>
      <protection/>
    </xf>
    <xf numFmtId="0" fontId="3" fillId="0" borderId="147" xfId="72" applyFont="1" applyBorder="1" applyAlignment="1">
      <alignment horizontal="center"/>
      <protection/>
    </xf>
    <xf numFmtId="0" fontId="3" fillId="0" borderId="146" xfId="72" applyFont="1" applyBorder="1" applyAlignment="1">
      <alignment horizontal="center"/>
      <protection/>
    </xf>
    <xf numFmtId="171" fontId="78" fillId="34" borderId="78" xfId="52" applyNumberFormat="1" applyFont="1" applyFill="1" applyBorder="1" applyAlignment="1" applyProtection="1">
      <alignment horizontal="center" vertical="center" wrapText="1"/>
      <protection hidden="1"/>
    </xf>
    <xf numFmtId="0" fontId="84" fillId="34" borderId="149" xfId="48" applyFont="1" applyFill="1" applyBorder="1" applyAlignment="1" applyProtection="1">
      <alignment horizontal="center" vertical="center" wrapText="1"/>
      <protection hidden="1"/>
    </xf>
    <xf numFmtId="0" fontId="84" fillId="34" borderId="78" xfId="48" applyFont="1" applyFill="1" applyBorder="1" applyAlignment="1" applyProtection="1">
      <alignment horizontal="center" vertical="center" wrapText="1"/>
      <protection hidden="1"/>
    </xf>
    <xf numFmtId="171" fontId="78" fillId="34" borderId="74" xfId="52" applyNumberFormat="1" applyFont="1" applyFill="1" applyBorder="1" applyAlignment="1" applyProtection="1">
      <alignment horizontal="center" vertical="center" wrapText="1"/>
      <protection hidden="1"/>
    </xf>
    <xf numFmtId="164" fontId="3" fillId="40" borderId="106" xfId="52" applyFont="1" applyFill="1" applyBorder="1" applyAlignment="1" applyProtection="1">
      <alignment horizontal="center" vertical="center" wrapText="1"/>
      <protection hidden="1"/>
    </xf>
    <xf numFmtId="168" fontId="8" fillId="37" borderId="78" xfId="48" applyNumberFormat="1" applyFont="1" applyFill="1" applyBorder="1" applyAlignment="1" applyProtection="1">
      <alignment horizontal="center" vertical="center" wrapText="1"/>
      <protection hidden="1"/>
    </xf>
    <xf numFmtId="0" fontId="3" fillId="33" borderId="150" xfId="48" applyFont="1" applyFill="1" applyBorder="1" applyAlignment="1" applyProtection="1">
      <alignment horizontal="center" vertical="center" wrapText="1"/>
      <protection hidden="1"/>
    </xf>
    <xf numFmtId="0" fontId="3" fillId="33" borderId="151" xfId="48" applyFont="1" applyFill="1" applyBorder="1" applyAlignment="1" applyProtection="1">
      <alignment horizontal="center" vertical="center" wrapText="1"/>
      <protection hidden="1"/>
    </xf>
    <xf numFmtId="164" fontId="3" fillId="40" borderId="48" xfId="52" applyFont="1" applyFill="1" applyBorder="1" applyAlignment="1" applyProtection="1">
      <alignment horizontal="center" vertical="center" wrapText="1"/>
      <protection hidden="1"/>
    </xf>
    <xf numFmtId="0" fontId="3" fillId="33" borderId="152" xfId="48" applyFont="1" applyFill="1" applyBorder="1" applyAlignment="1" applyProtection="1">
      <alignment horizontal="center" vertical="center" wrapText="1"/>
      <protection hidden="1"/>
    </xf>
    <xf numFmtId="0" fontId="3" fillId="33" borderId="153" xfId="48" applyFont="1" applyFill="1" applyBorder="1" applyAlignment="1" applyProtection="1">
      <alignment horizontal="center" vertical="center" wrapText="1"/>
      <protection hidden="1"/>
    </xf>
    <xf numFmtId="167" fontId="8" fillId="37" borderId="149" xfId="48" applyNumberFormat="1" applyFont="1" applyFill="1" applyBorder="1" applyAlignment="1" applyProtection="1">
      <alignment horizontal="center" vertical="center" wrapText="1"/>
      <protection hidden="1"/>
    </xf>
    <xf numFmtId="167" fontId="8" fillId="37" borderId="154" xfId="48" applyNumberFormat="1" applyFont="1" applyFill="1" applyBorder="1" applyAlignment="1" applyProtection="1">
      <alignment horizontal="center" vertical="center" wrapText="1"/>
      <protection hidden="1"/>
    </xf>
    <xf numFmtId="164" fontId="3" fillId="40" borderId="89" xfId="52" applyFont="1" applyFill="1" applyBorder="1" applyAlignment="1" applyProtection="1">
      <alignment horizontal="center" vertical="center" wrapText="1"/>
      <protection hidden="1"/>
    </xf>
    <xf numFmtId="0" fontId="5" fillId="0" borderId="12" xfId="48" applyFont="1" applyBorder="1" applyAlignment="1" applyProtection="1">
      <alignment horizontal="left" vertical="center" wrapText="1"/>
      <protection hidden="1"/>
    </xf>
    <xf numFmtId="0" fontId="5" fillId="0" borderId="0" xfId="48" applyFont="1" applyBorder="1" applyAlignment="1" applyProtection="1">
      <alignment horizontal="left" vertical="center" wrapText="1"/>
      <protection hidden="1"/>
    </xf>
    <xf numFmtId="0" fontId="5" fillId="0" borderId="109" xfId="48" applyFont="1" applyBorder="1" applyAlignment="1" applyProtection="1">
      <alignment horizontal="left" vertical="center" wrapText="1"/>
      <protection hidden="1"/>
    </xf>
    <xf numFmtId="0" fontId="5" fillId="0" borderId="155" xfId="48" applyFont="1" applyBorder="1" applyAlignment="1" applyProtection="1">
      <alignment horizontal="left" vertical="center" wrapText="1"/>
      <protection hidden="1"/>
    </xf>
    <xf numFmtId="0" fontId="5" fillId="0" borderId="13" xfId="48" applyFont="1" applyBorder="1" applyAlignment="1" applyProtection="1">
      <alignment horizontal="left" vertical="center" wrapText="1"/>
      <protection hidden="1"/>
    </xf>
    <xf numFmtId="0" fontId="5" fillId="0" borderId="6" xfId="48" applyFont="1" applyBorder="1" applyAlignment="1" applyProtection="1">
      <alignment horizontal="left" vertical="center" wrapText="1"/>
      <protection hidden="1"/>
    </xf>
    <xf numFmtId="0" fontId="19" fillId="0" borderId="0" xfId="48" applyFont="1" applyBorder="1" applyAlignment="1" applyProtection="1">
      <alignment horizontal="center" vertical="center" wrapText="1"/>
      <protection hidden="1"/>
    </xf>
    <xf numFmtId="164" fontId="5" fillId="0" borderId="0" xfId="48" applyNumberFormat="1" applyFont="1" applyBorder="1" applyAlignment="1" applyProtection="1">
      <alignment vertical="center" wrapText="1"/>
      <protection hidden="1"/>
    </xf>
    <xf numFmtId="164" fontId="5" fillId="0" borderId="13" xfId="48" applyNumberFormat="1" applyFont="1" applyBorder="1" applyAlignment="1" applyProtection="1">
      <alignment vertical="center" wrapText="1"/>
      <protection hidden="1"/>
    </xf>
    <xf numFmtId="164" fontId="5" fillId="0" borderId="156" xfId="52" applyFont="1" applyFill="1" applyBorder="1" applyAlignment="1" applyProtection="1">
      <alignment horizontal="center" vertical="center" wrapText="1"/>
      <protection hidden="1"/>
    </xf>
    <xf numFmtId="164" fontId="5" fillId="0" borderId="110" xfId="52" applyFont="1" applyFill="1" applyBorder="1" applyAlignment="1" applyProtection="1">
      <alignment horizontal="center" vertical="center" wrapText="1"/>
      <protection hidden="1"/>
    </xf>
    <xf numFmtId="0" fontId="3" fillId="33" borderId="157" xfId="48" applyFont="1" applyFill="1" applyBorder="1" applyAlignment="1" applyProtection="1">
      <alignment horizontal="center" vertical="center" wrapText="1"/>
      <protection hidden="1"/>
    </xf>
    <xf numFmtId="0" fontId="3" fillId="33" borderId="158" xfId="48" applyFont="1" applyFill="1" applyBorder="1" applyAlignment="1" applyProtection="1">
      <alignment horizontal="center" vertical="center" wrapText="1"/>
      <protection hidden="1"/>
    </xf>
    <xf numFmtId="0" fontId="3" fillId="0" borderId="0" xfId="48" applyFont="1" applyBorder="1" applyAlignment="1" applyProtection="1">
      <alignment horizontal="center" vertical="center" wrapText="1"/>
      <protection hidden="1"/>
    </xf>
    <xf numFmtId="0" fontId="5" fillId="0" borderId="127" xfId="48" applyFont="1" applyBorder="1" applyAlignment="1" applyProtection="1">
      <alignment horizontal="center" vertical="center" wrapText="1"/>
      <protection hidden="1"/>
    </xf>
    <xf numFmtId="164" fontId="3" fillId="40" borderId="124" xfId="52" applyFont="1" applyFill="1" applyBorder="1" applyAlignment="1" applyProtection="1">
      <alignment horizontal="center" vertical="center" wrapText="1"/>
      <protection hidden="1"/>
    </xf>
    <xf numFmtId="164" fontId="3" fillId="40" borderId="53" xfId="52" applyFont="1" applyFill="1" applyBorder="1" applyAlignment="1" applyProtection="1">
      <alignment horizontal="center" vertical="center" wrapText="1"/>
      <protection hidden="1"/>
    </xf>
    <xf numFmtId="164" fontId="3" fillId="40" borderId="159" xfId="52" applyFont="1" applyFill="1" applyBorder="1" applyAlignment="1" applyProtection="1">
      <alignment horizontal="center" vertical="center" wrapText="1"/>
      <protection hidden="1"/>
    </xf>
    <xf numFmtId="164" fontId="84" fillId="34" borderId="160" xfId="52" applyFont="1" applyFill="1" applyBorder="1" applyAlignment="1" applyProtection="1">
      <alignment horizontal="center" vertical="center"/>
      <protection hidden="1"/>
    </xf>
    <xf numFmtId="164" fontId="84" fillId="34" borderId="44" xfId="52" applyFont="1" applyFill="1" applyBorder="1" applyAlignment="1" applyProtection="1">
      <alignment horizontal="center" vertical="center"/>
      <protection hidden="1"/>
    </xf>
    <xf numFmtId="164" fontId="84" fillId="34" borderId="161" xfId="52" applyFont="1" applyFill="1" applyBorder="1" applyAlignment="1" applyProtection="1">
      <alignment horizontal="center" vertical="center"/>
      <protection hidden="1"/>
    </xf>
    <xf numFmtId="164" fontId="7" fillId="0" borderId="160" xfId="52" applyFont="1" applyFill="1" applyBorder="1" applyAlignment="1" applyProtection="1">
      <alignment horizontal="center" vertical="center"/>
      <protection hidden="1"/>
    </xf>
    <xf numFmtId="164" fontId="7" fillId="0" borderId="44" xfId="52" applyFont="1" applyFill="1" applyBorder="1" applyAlignment="1" applyProtection="1">
      <alignment horizontal="center" vertical="center"/>
      <protection hidden="1"/>
    </xf>
    <xf numFmtId="164" fontId="7" fillId="0" borderId="161" xfId="52" applyFont="1" applyFill="1" applyBorder="1" applyAlignment="1" applyProtection="1">
      <alignment horizontal="center" vertical="center"/>
      <protection hidden="1"/>
    </xf>
    <xf numFmtId="164" fontId="84" fillId="34" borderId="160" xfId="52" applyFont="1" applyFill="1" applyBorder="1" applyAlignment="1" applyProtection="1">
      <alignment horizontal="center" vertical="center"/>
      <protection locked="0"/>
    </xf>
    <xf numFmtId="164" fontId="84" fillId="34" borderId="44" xfId="52" applyFont="1" applyFill="1" applyBorder="1" applyAlignment="1" applyProtection="1">
      <alignment horizontal="center" vertical="center"/>
      <protection locked="0"/>
    </xf>
    <xf numFmtId="164" fontId="84" fillId="34" borderId="161" xfId="52" applyFont="1" applyFill="1" applyBorder="1" applyAlignment="1" applyProtection="1">
      <alignment horizontal="center" vertical="center"/>
      <protection locked="0"/>
    </xf>
    <xf numFmtId="171" fontId="9" fillId="38" borderId="162" xfId="56" applyNumberFormat="1" applyFont="1" applyFill="1" applyBorder="1" applyAlignment="1" applyProtection="1">
      <alignment horizontal="center" vertical="center"/>
      <protection hidden="1"/>
    </xf>
    <xf numFmtId="171" fontId="9" fillId="38" borderId="163" xfId="56" applyNumberFormat="1" applyFont="1" applyFill="1" applyBorder="1" applyAlignment="1" applyProtection="1">
      <alignment horizontal="center" vertical="center"/>
      <protection hidden="1"/>
    </xf>
    <xf numFmtId="171" fontId="9" fillId="38" borderId="164" xfId="56" applyNumberFormat="1" applyFont="1" applyFill="1" applyBorder="1" applyAlignment="1" applyProtection="1">
      <alignment horizontal="center" vertical="center"/>
      <protection hidden="1"/>
    </xf>
    <xf numFmtId="0" fontId="5" fillId="0" borderId="0" xfId="48" applyFont="1" applyBorder="1" applyAlignment="1" applyProtection="1">
      <alignment horizontal="center" vertical="center" wrapText="1"/>
      <protection hidden="1"/>
    </xf>
    <xf numFmtId="164" fontId="7" fillId="0" borderId="160" xfId="52" applyFont="1" applyFill="1" applyBorder="1" applyAlignment="1" applyProtection="1">
      <alignment horizontal="center" vertical="center"/>
      <protection locked="0"/>
    </xf>
    <xf numFmtId="164" fontId="7" fillId="0" borderId="44" xfId="52" applyFont="1" applyFill="1" applyBorder="1" applyAlignment="1" applyProtection="1">
      <alignment horizontal="center" vertical="center"/>
      <protection locked="0"/>
    </xf>
    <xf numFmtId="164" fontId="7" fillId="0" borderId="161" xfId="52" applyFont="1" applyFill="1" applyBorder="1" applyAlignment="1" applyProtection="1">
      <alignment horizontal="center" vertical="center"/>
      <protection locked="0"/>
    </xf>
    <xf numFmtId="0" fontId="84" fillId="34" borderId="165" xfId="59" applyFont="1" applyFill="1" applyBorder="1" applyAlignment="1" applyProtection="1">
      <alignment horizontal="center" vertical="center"/>
      <protection locked="0"/>
    </xf>
    <xf numFmtId="0" fontId="84" fillId="34" borderId="166" xfId="59" applyFont="1" applyFill="1" applyBorder="1" applyAlignment="1" applyProtection="1">
      <alignment horizontal="center" vertical="center"/>
      <protection locked="0"/>
    </xf>
    <xf numFmtId="0" fontId="84" fillId="34" borderId="167" xfId="59" applyFont="1" applyFill="1" applyBorder="1" applyAlignment="1" applyProtection="1">
      <alignment horizontal="center" vertical="center"/>
      <protection locked="0"/>
    </xf>
    <xf numFmtId="0" fontId="84" fillId="34" borderId="37" xfId="59" applyFont="1" applyFill="1" applyBorder="1" applyAlignment="1" applyProtection="1">
      <alignment horizontal="center" vertical="center"/>
      <protection locked="0"/>
    </xf>
    <xf numFmtId="0" fontId="84" fillId="34" borderId="168" xfId="59" applyFont="1" applyFill="1" applyBorder="1" applyAlignment="1" applyProtection="1">
      <alignment horizontal="center" vertical="center"/>
      <protection locked="0"/>
    </xf>
    <xf numFmtId="43" fontId="5" fillId="0" borderId="0" xfId="48" applyNumberFormat="1" applyFont="1" applyBorder="1" applyAlignment="1" applyProtection="1">
      <alignment horizontal="center" vertical="center" wrapText="1"/>
      <protection hidden="1"/>
    </xf>
    <xf numFmtId="0" fontId="89" fillId="34" borderId="169" xfId="59" applyFont="1" applyFill="1" applyBorder="1" applyAlignment="1" applyProtection="1">
      <alignment horizontal="center" vertical="center"/>
      <protection hidden="1"/>
    </xf>
    <xf numFmtId="0" fontId="89" fillId="34" borderId="15" xfId="59" applyFont="1" applyFill="1" applyBorder="1" applyAlignment="1" applyProtection="1">
      <alignment horizontal="center" vertical="center"/>
      <protection hidden="1"/>
    </xf>
    <xf numFmtId="164" fontId="6" fillId="33" borderId="127" xfId="52" applyFont="1" applyFill="1" applyBorder="1" applyAlignment="1" applyProtection="1">
      <alignment horizontal="center"/>
      <protection locked="0"/>
    </xf>
    <xf numFmtId="0" fontId="84" fillId="34" borderId="37" xfId="59" applyFont="1" applyFill="1" applyBorder="1" applyAlignment="1" applyProtection="1">
      <alignment horizontal="center" vertical="center"/>
      <protection hidden="1"/>
    </xf>
    <xf numFmtId="0" fontId="84" fillId="34" borderId="168" xfId="59" applyFont="1" applyFill="1" applyBorder="1" applyAlignment="1" applyProtection="1">
      <alignment horizontal="center" vertical="center"/>
      <protection hidden="1"/>
    </xf>
    <xf numFmtId="0" fontId="5" fillId="0" borderId="0" xfId="48" applyFont="1" applyBorder="1" applyAlignment="1" applyProtection="1">
      <alignment horizontal="center" vertical="center"/>
      <protection hidden="1"/>
    </xf>
    <xf numFmtId="0" fontId="5" fillId="0" borderId="13" xfId="48" applyFont="1" applyBorder="1" applyAlignment="1" applyProtection="1">
      <alignment horizontal="center" vertical="center"/>
      <protection hidden="1"/>
    </xf>
    <xf numFmtId="164" fontId="6" fillId="33" borderId="127" xfId="52" applyFont="1" applyFill="1" applyBorder="1" applyAlignment="1" applyProtection="1">
      <alignment horizontal="center"/>
      <protection hidden="1"/>
    </xf>
    <xf numFmtId="0" fontId="6" fillId="33" borderId="127" xfId="59" applyFont="1" applyFill="1" applyBorder="1" applyAlignment="1" applyProtection="1">
      <alignment horizontal="center"/>
      <protection hidden="1"/>
    </xf>
    <xf numFmtId="0" fontId="84" fillId="34" borderId="170" xfId="59" applyFont="1" applyFill="1" applyBorder="1" applyAlignment="1" applyProtection="1">
      <alignment horizontal="center" vertical="center"/>
      <protection locked="0"/>
    </xf>
    <xf numFmtId="10" fontId="0" fillId="0" borderId="139" xfId="59" applyNumberFormat="1" applyFill="1" applyBorder="1" applyAlignment="1" applyProtection="1">
      <alignment horizontal="center" vertical="center"/>
      <protection locked="0"/>
    </xf>
    <xf numFmtId="10" fontId="0" fillId="0" borderId="140" xfId="59" applyNumberFormat="1" applyFill="1" applyBorder="1" applyAlignment="1" applyProtection="1">
      <alignment horizontal="center" vertical="center"/>
      <protection locked="0"/>
    </xf>
    <xf numFmtId="10" fontId="0" fillId="0" borderId="141" xfId="59" applyNumberFormat="1" applyFill="1" applyBorder="1" applyAlignment="1" applyProtection="1">
      <alignment horizontal="center" vertical="center"/>
      <protection locked="0"/>
    </xf>
    <xf numFmtId="2" fontId="6" fillId="0" borderId="0" xfId="48" applyNumberFormat="1" applyFont="1" applyBorder="1" applyAlignment="1" applyProtection="1">
      <alignment horizontal="center" vertical="center"/>
      <protection locked="0"/>
    </xf>
    <xf numFmtId="2" fontId="5" fillId="0" borderId="0" xfId="48" applyNumberFormat="1" applyFont="1" applyBorder="1" applyAlignment="1" applyProtection="1">
      <alignment horizontal="center" vertical="center" wrapText="1"/>
      <protection hidden="1"/>
    </xf>
    <xf numFmtId="0" fontId="84" fillId="34" borderId="171" xfId="59" applyFont="1" applyFill="1" applyBorder="1" applyAlignment="1" applyProtection="1">
      <alignment horizontal="center" vertical="center"/>
      <protection hidden="1"/>
    </xf>
    <xf numFmtId="0" fontId="84" fillId="34" borderId="14" xfId="59" applyFont="1" applyFill="1" applyBorder="1" applyAlignment="1" applyProtection="1">
      <alignment horizontal="center" vertical="center"/>
      <protection hidden="1"/>
    </xf>
    <xf numFmtId="164" fontId="5" fillId="0" borderId="0" xfId="48" applyNumberFormat="1" applyFont="1" applyBorder="1" applyAlignment="1" applyProtection="1">
      <alignment horizontal="center" vertical="center" wrapText="1"/>
      <protection hidden="1"/>
    </xf>
    <xf numFmtId="2" fontId="3" fillId="0" borderId="172" xfId="59" applyNumberFormat="1" applyFont="1" applyBorder="1" applyAlignment="1" applyProtection="1">
      <alignment horizontal="center" vertical="center"/>
      <protection hidden="1"/>
    </xf>
    <xf numFmtId="2" fontId="3" fillId="0" borderId="173" xfId="59" applyNumberFormat="1" applyFont="1" applyBorder="1" applyAlignment="1" applyProtection="1">
      <alignment horizontal="center" vertical="center"/>
      <protection hidden="1"/>
    </xf>
    <xf numFmtId="0" fontId="3" fillId="0" borderId="174" xfId="59" applyFont="1" applyBorder="1" applyAlignment="1" applyProtection="1">
      <alignment horizontal="center" vertical="center"/>
      <protection hidden="1"/>
    </xf>
    <xf numFmtId="0" fontId="3" fillId="0" borderId="175" xfId="59" applyFont="1" applyBorder="1" applyAlignment="1" applyProtection="1">
      <alignment horizontal="center" vertical="center"/>
      <protection hidden="1"/>
    </xf>
    <xf numFmtId="10" fontId="5" fillId="0" borderId="174" xfId="59" applyNumberFormat="1" applyFont="1" applyBorder="1" applyAlignment="1" applyProtection="1">
      <alignment horizontal="center" vertical="center"/>
      <protection hidden="1"/>
    </xf>
    <xf numFmtId="10" fontId="5" fillId="0" borderId="175" xfId="59" applyNumberFormat="1" applyFont="1" applyBorder="1" applyAlignment="1" applyProtection="1">
      <alignment horizontal="center" vertical="center"/>
      <protection hidden="1"/>
    </xf>
    <xf numFmtId="164" fontId="5" fillId="0" borderId="176" xfId="52" applyFont="1" applyFill="1" applyBorder="1" applyAlignment="1" applyProtection="1">
      <alignment horizontal="center" vertical="center"/>
      <protection hidden="1"/>
    </xf>
    <xf numFmtId="164" fontId="5" fillId="0" borderId="177" xfId="52" applyFont="1" applyFill="1" applyBorder="1" applyAlignment="1" applyProtection="1">
      <alignment horizontal="center" vertical="center"/>
      <protection hidden="1"/>
    </xf>
    <xf numFmtId="1" fontId="3" fillId="0" borderId="178" xfId="59" applyNumberFormat="1" applyFont="1" applyBorder="1" applyAlignment="1" applyProtection="1">
      <alignment horizontal="center" vertical="center"/>
      <protection hidden="1"/>
    </xf>
    <xf numFmtId="1" fontId="3" fillId="0" borderId="173" xfId="59" applyNumberFormat="1" applyFont="1" applyBorder="1" applyAlignment="1" applyProtection="1">
      <alignment horizontal="center" vertical="center"/>
      <protection hidden="1"/>
    </xf>
    <xf numFmtId="0" fontId="3" fillId="0" borderId="179" xfId="59" applyFont="1" applyBorder="1" applyAlignment="1" applyProtection="1">
      <alignment horizontal="center" vertical="center"/>
      <protection hidden="1"/>
    </xf>
    <xf numFmtId="10" fontId="5" fillId="0" borderId="179" xfId="59" applyNumberFormat="1" applyFont="1" applyBorder="1" applyAlignment="1" applyProtection="1">
      <alignment horizontal="center" vertical="center"/>
      <protection hidden="1"/>
    </xf>
    <xf numFmtId="164" fontId="5" fillId="0" borderId="180" xfId="52" applyFont="1" applyFill="1" applyBorder="1" applyAlignment="1" applyProtection="1">
      <alignment horizontal="center" vertical="center"/>
      <protection hidden="1"/>
    </xf>
    <xf numFmtId="1" fontId="3" fillId="0" borderId="32" xfId="59" applyNumberFormat="1" applyFont="1" applyBorder="1" applyAlignment="1" applyProtection="1">
      <alignment horizontal="center" vertical="center"/>
      <protection hidden="1"/>
    </xf>
    <xf numFmtId="0" fontId="3" fillId="0" borderId="33" xfId="59" applyFont="1" applyBorder="1" applyAlignment="1" applyProtection="1">
      <alignment horizontal="center" vertical="center"/>
      <protection hidden="1"/>
    </xf>
    <xf numFmtId="10" fontId="5" fillId="0" borderId="33" xfId="59" applyNumberFormat="1" applyFont="1" applyBorder="1" applyAlignment="1" applyProtection="1">
      <alignment horizontal="center" vertical="center"/>
      <protection hidden="1"/>
    </xf>
    <xf numFmtId="164" fontId="5" fillId="0" borderId="35" xfId="52" applyFont="1" applyFill="1" applyBorder="1" applyAlignment="1" applyProtection="1">
      <alignment horizontal="center" vertical="center"/>
      <protection hidden="1"/>
    </xf>
    <xf numFmtId="10" fontId="0" fillId="0" borderId="181" xfId="59" applyNumberFormat="1" applyFill="1" applyBorder="1" applyAlignment="1" applyProtection="1">
      <alignment horizontal="center" vertical="center"/>
      <protection locked="0"/>
    </xf>
    <xf numFmtId="10" fontId="0" fillId="0" borderId="182" xfId="59" applyNumberFormat="1" applyFill="1" applyBorder="1" applyAlignment="1" applyProtection="1">
      <alignment horizontal="center" vertical="center"/>
      <protection locked="0"/>
    </xf>
    <xf numFmtId="10" fontId="0" fillId="0" borderId="183" xfId="59" applyNumberFormat="1" applyFill="1" applyBorder="1" applyAlignment="1" applyProtection="1">
      <alignment horizontal="center" vertical="center"/>
      <protection locked="0"/>
    </xf>
    <xf numFmtId="0" fontId="5" fillId="0" borderId="12" xfId="48" applyFont="1" applyBorder="1" applyAlignment="1" applyProtection="1">
      <alignment horizontal="left" vertical="center" wrapText="1"/>
      <protection locked="0"/>
    </xf>
    <xf numFmtId="0" fontId="5" fillId="0" borderId="0" xfId="48" applyFont="1" applyBorder="1" applyAlignment="1" applyProtection="1">
      <alignment horizontal="left" vertical="center" wrapText="1"/>
      <protection locked="0"/>
    </xf>
    <xf numFmtId="0" fontId="3" fillId="0" borderId="127" xfId="48" applyFont="1" applyBorder="1" applyAlignment="1" applyProtection="1">
      <alignment horizontal="center" vertical="center" wrapText="1"/>
      <protection locked="0"/>
    </xf>
    <xf numFmtId="0" fontId="84" fillId="34" borderId="142" xfId="48" applyFont="1" applyFill="1" applyBorder="1" applyAlignment="1" applyProtection="1">
      <alignment horizontal="center" vertical="center" wrapText="1"/>
      <protection locked="0"/>
    </xf>
    <xf numFmtId="0" fontId="5" fillId="0" borderId="6" xfId="48" applyFont="1" applyBorder="1" applyAlignment="1" applyProtection="1">
      <alignment horizontal="left" vertical="center" wrapText="1"/>
      <protection locked="0"/>
    </xf>
    <xf numFmtId="164" fontId="0" fillId="0" borderId="0" xfId="52" applyFont="1" applyFill="1" applyBorder="1" applyAlignment="1" applyProtection="1">
      <alignment horizontal="center" vertical="center"/>
      <protection locked="0"/>
    </xf>
    <xf numFmtId="164" fontId="0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48" applyFont="1" applyBorder="1" applyAlignment="1" applyProtection="1">
      <alignment horizontal="right" vertical="center" wrapText="1"/>
      <protection locked="0"/>
    </xf>
    <xf numFmtId="164" fontId="5" fillId="0" borderId="0" xfId="52" applyFont="1" applyFill="1" applyBorder="1" applyAlignment="1" applyProtection="1">
      <alignment horizontal="center" vertical="center" wrapText="1"/>
      <protection locked="0"/>
    </xf>
    <xf numFmtId="164" fontId="0" fillId="0" borderId="0" xfId="52" applyFont="1" applyAlignment="1" applyProtection="1">
      <alignment horizontal="center"/>
      <protection locked="0"/>
    </xf>
    <xf numFmtId="164" fontId="0" fillId="0" borderId="0" xfId="52" applyProtection="1">
      <alignment/>
      <protection locked="0"/>
    </xf>
    <xf numFmtId="177" fontId="3" fillId="0" borderId="0" xfId="67" applyNumberFormat="1" applyFont="1" applyBorder="1" applyAlignment="1">
      <alignment horizontal="left" vertical="center"/>
      <protection/>
    </xf>
    <xf numFmtId="0" fontId="24" fillId="33" borderId="45" xfId="67" applyFont="1" applyFill="1" applyBorder="1" applyAlignment="1">
      <alignment horizontal="center" vertical="center"/>
      <protection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5" fillId="33" borderId="45" xfId="67" applyFont="1" applyFill="1" applyBorder="1" applyAlignment="1">
      <alignment horizontal="center" vertical="center"/>
      <protection/>
    </xf>
    <xf numFmtId="0" fontId="25" fillId="33" borderId="184" xfId="67" applyFont="1" applyFill="1" applyBorder="1" applyAlignment="1">
      <alignment horizontal="center" vertical="center"/>
      <protection/>
    </xf>
    <xf numFmtId="0" fontId="25" fillId="33" borderId="163" xfId="67" applyFont="1" applyFill="1" applyBorder="1" applyAlignment="1">
      <alignment horizontal="center" vertical="center"/>
      <protection/>
    </xf>
    <xf numFmtId="0" fontId="25" fillId="33" borderId="185" xfId="67" applyFont="1" applyFill="1" applyBorder="1" applyAlignment="1">
      <alignment horizontal="center" vertical="center"/>
      <protection/>
    </xf>
    <xf numFmtId="0" fontId="25" fillId="33" borderId="46" xfId="67" applyFont="1" applyFill="1" applyBorder="1" applyAlignment="1">
      <alignment horizontal="center" vertical="center"/>
      <protection/>
    </xf>
    <xf numFmtId="177" fontId="3" fillId="0" borderId="53" xfId="67" applyNumberFormat="1" applyFont="1" applyBorder="1" applyAlignment="1">
      <alignment horizontal="left" vertical="center"/>
      <protection/>
    </xf>
    <xf numFmtId="0" fontId="25" fillId="33" borderId="186" xfId="67" applyFont="1" applyFill="1" applyBorder="1" applyAlignment="1">
      <alignment horizontal="center" vertical="center"/>
      <protection/>
    </xf>
    <xf numFmtId="0" fontId="0" fillId="0" borderId="111" xfId="65" applyBorder="1" applyAlignment="1" applyProtection="1">
      <alignment horizontal="center" vertical="center"/>
      <protection/>
    </xf>
    <xf numFmtId="0" fontId="0" fillId="0" borderId="72" xfId="65" applyBorder="1" applyAlignment="1" applyProtection="1">
      <alignment horizontal="center" vertical="center"/>
      <protection/>
    </xf>
    <xf numFmtId="0" fontId="0" fillId="0" borderId="12" xfId="65" applyBorder="1" applyAlignment="1" applyProtection="1">
      <alignment horizontal="center" vertical="center"/>
      <protection/>
    </xf>
    <xf numFmtId="0" fontId="0" fillId="0" borderId="0" xfId="65" applyBorder="1" applyAlignment="1" applyProtection="1">
      <alignment horizontal="center" vertical="center"/>
      <protection/>
    </xf>
    <xf numFmtId="0" fontId="2" fillId="0" borderId="72" xfId="48" applyFont="1" applyBorder="1" applyAlignment="1">
      <alignment horizontal="center" vertical="center"/>
      <protection/>
    </xf>
    <xf numFmtId="0" fontId="2" fillId="0" borderId="112" xfId="48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/>
      <protection/>
    </xf>
    <xf numFmtId="0" fontId="3" fillId="0" borderId="13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4" fillId="0" borderId="13" xfId="48" applyFont="1" applyBorder="1" applyAlignment="1">
      <alignment horizontal="center" vertical="center"/>
      <protection/>
    </xf>
    <xf numFmtId="0" fontId="2" fillId="0" borderId="0" xfId="65" applyFont="1" applyBorder="1" applyAlignment="1" applyProtection="1">
      <alignment horizontal="center" vertical="center"/>
      <protection/>
    </xf>
    <xf numFmtId="0" fontId="2" fillId="0" borderId="13" xfId="65" applyFont="1" applyBorder="1" applyAlignment="1" applyProtection="1">
      <alignment horizontal="center" vertical="center"/>
      <protection/>
    </xf>
    <xf numFmtId="0" fontId="20" fillId="0" borderId="111" xfId="65" applyFont="1" applyBorder="1" applyAlignment="1" applyProtection="1">
      <alignment horizontal="right" vertical="center"/>
      <protection/>
    </xf>
    <xf numFmtId="0" fontId="20" fillId="0" borderId="109" xfId="65" applyFont="1" applyBorder="1" applyAlignment="1" applyProtection="1">
      <alignment horizontal="right" vertical="center"/>
      <protection/>
    </xf>
    <xf numFmtId="0" fontId="20" fillId="0" borderId="72" xfId="65" applyFont="1" applyBorder="1" applyAlignment="1" applyProtection="1">
      <alignment horizontal="left" vertical="center" indent="1"/>
      <protection locked="0"/>
    </xf>
    <xf numFmtId="0" fontId="20" fillId="0" borderId="112" xfId="65" applyFont="1" applyBorder="1" applyAlignment="1" applyProtection="1">
      <alignment horizontal="left" vertical="center" indent="1"/>
      <protection locked="0"/>
    </xf>
    <xf numFmtId="0" fontId="20" fillId="0" borderId="74" xfId="65" applyFont="1" applyBorder="1" applyAlignment="1" applyProtection="1">
      <alignment horizontal="left" vertical="center" indent="1"/>
      <protection locked="0"/>
    </xf>
    <xf numFmtId="0" fontId="20" fillId="0" borderId="110" xfId="65" applyFont="1" applyBorder="1" applyAlignment="1" applyProtection="1">
      <alignment horizontal="left" vertical="center" indent="1"/>
      <protection locked="0"/>
    </xf>
    <xf numFmtId="0" fontId="4" fillId="0" borderId="72" xfId="65" applyFont="1" applyFill="1" applyBorder="1" applyAlignment="1" applyProtection="1">
      <alignment horizontal="center" vertical="center"/>
      <protection/>
    </xf>
    <xf numFmtId="0" fontId="4" fillId="0" borderId="112" xfId="65" applyFont="1" applyFill="1" applyBorder="1" applyAlignment="1" applyProtection="1">
      <alignment horizontal="center" vertical="center"/>
      <protection/>
    </xf>
    <xf numFmtId="0" fontId="4" fillId="0" borderId="74" xfId="65" applyFont="1" applyFill="1" applyBorder="1" applyAlignment="1" applyProtection="1">
      <alignment horizontal="center" vertical="center"/>
      <protection/>
    </xf>
    <xf numFmtId="0" fontId="4" fillId="0" borderId="110" xfId="65" applyFont="1" applyFill="1" applyBorder="1" applyAlignment="1" applyProtection="1">
      <alignment horizontal="center" vertical="center"/>
      <protection/>
    </xf>
    <xf numFmtId="0" fontId="3" fillId="0" borderId="187" xfId="65" applyFont="1" applyBorder="1" applyAlignment="1" applyProtection="1">
      <alignment horizontal="center" vertical="center" wrapText="1"/>
      <protection/>
    </xf>
    <xf numFmtId="0" fontId="3" fillId="0" borderId="188" xfId="65" applyFont="1" applyBorder="1" applyAlignment="1" applyProtection="1">
      <alignment horizontal="center" vertical="center" wrapText="1"/>
      <protection/>
    </xf>
    <xf numFmtId="0" fontId="3" fillId="0" borderId="189" xfId="65" applyFont="1" applyBorder="1" applyAlignment="1" applyProtection="1">
      <alignment horizontal="center" vertical="center" wrapText="1"/>
      <protection/>
    </xf>
    <xf numFmtId="0" fontId="3" fillId="0" borderId="190" xfId="65" applyFont="1" applyBorder="1" applyAlignment="1" applyProtection="1">
      <alignment horizontal="center" vertical="center" wrapText="1"/>
      <protection/>
    </xf>
    <xf numFmtId="0" fontId="3" fillId="0" borderId="191" xfId="65" applyFont="1" applyBorder="1" applyAlignment="1" applyProtection="1">
      <alignment horizontal="center" vertical="center" wrapText="1"/>
      <protection/>
    </xf>
    <xf numFmtId="0" fontId="3" fillId="0" borderId="192" xfId="65" applyFont="1" applyBorder="1" applyAlignment="1" applyProtection="1">
      <alignment horizontal="center" vertical="center" wrapText="1"/>
      <protection/>
    </xf>
    <xf numFmtId="0" fontId="3" fillId="0" borderId="193" xfId="65" applyFont="1" applyBorder="1" applyAlignment="1" applyProtection="1">
      <alignment horizontal="center" vertical="center" wrapText="1"/>
      <protection/>
    </xf>
    <xf numFmtId="0" fontId="3" fillId="0" borderId="194" xfId="65" applyFont="1" applyBorder="1" applyAlignment="1" applyProtection="1">
      <alignment horizontal="center" vertical="center"/>
      <protection/>
    </xf>
    <xf numFmtId="0" fontId="3" fillId="0" borderId="195" xfId="65" applyFont="1" applyBorder="1" applyAlignment="1" applyProtection="1">
      <alignment horizontal="center" vertical="center"/>
      <protection/>
    </xf>
    <xf numFmtId="0" fontId="0" fillId="0" borderId="196" xfId="65" applyFont="1" applyBorder="1" applyAlignment="1" applyProtection="1">
      <alignment horizontal="center" vertical="center"/>
      <protection locked="0"/>
    </xf>
    <xf numFmtId="0" fontId="0" fillId="0" borderId="196" xfId="65" applyFont="1" applyBorder="1" applyAlignment="1" applyProtection="1">
      <alignment horizontal="center" vertical="center"/>
      <protection locked="0"/>
    </xf>
    <xf numFmtId="0" fontId="0" fillId="0" borderId="6" xfId="65" applyFont="1" applyBorder="1" applyAlignment="1" applyProtection="1">
      <alignment horizontal="center" vertical="center"/>
      <protection locked="0"/>
    </xf>
    <xf numFmtId="0" fontId="13" fillId="0" borderId="129" xfId="65" applyFont="1" applyBorder="1" applyAlignment="1" applyProtection="1">
      <alignment horizontal="center" vertical="center"/>
      <protection locked="0"/>
    </xf>
    <xf numFmtId="0" fontId="13" fillId="0" borderId="130" xfId="65" applyFont="1" applyBorder="1" applyAlignment="1" applyProtection="1">
      <alignment horizontal="center" vertical="center"/>
      <protection locked="0"/>
    </xf>
    <xf numFmtId="0" fontId="13" fillId="0" borderId="128" xfId="65" applyFont="1" applyBorder="1" applyAlignment="1" applyProtection="1">
      <alignment horizontal="center" vertical="center"/>
      <protection locked="0"/>
    </xf>
    <xf numFmtId="0" fontId="3" fillId="0" borderId="197" xfId="65" applyFont="1" applyBorder="1" applyAlignment="1" applyProtection="1">
      <alignment horizontal="center" vertical="center"/>
      <protection/>
    </xf>
    <xf numFmtId="0" fontId="0" fillId="0" borderId="23" xfId="65" applyBorder="1" applyAlignment="1" applyProtection="1">
      <alignment horizontal="center" vertical="center"/>
      <protection locked="0"/>
    </xf>
    <xf numFmtId="0" fontId="0" fillId="0" borderId="29" xfId="65" applyBorder="1" applyAlignment="1" applyProtection="1">
      <alignment horizontal="center" vertical="center" wrapText="1"/>
      <protection locked="0"/>
    </xf>
    <xf numFmtId="0" fontId="11" fillId="0" borderId="0" xfId="65" applyFont="1" applyBorder="1" applyAlignment="1" applyProtection="1">
      <alignment horizontal="center" vertical="center"/>
      <protection locked="0"/>
    </xf>
    <xf numFmtId="0" fontId="11" fillId="0" borderId="198" xfId="65" applyFont="1" applyBorder="1" applyAlignment="1" applyProtection="1">
      <alignment horizontal="center" vertical="center"/>
      <protection locked="0"/>
    </xf>
    <xf numFmtId="0" fontId="11" fillId="0" borderId="52" xfId="65" applyFont="1" applyBorder="1" applyAlignment="1" applyProtection="1">
      <alignment horizontal="center" vertical="center"/>
      <protection locked="0"/>
    </xf>
    <xf numFmtId="0" fontId="11" fillId="0" borderId="199" xfId="65" applyFont="1" applyBorder="1" applyAlignment="1" applyProtection="1">
      <alignment horizontal="center" vertical="center"/>
      <protection locked="0"/>
    </xf>
    <xf numFmtId="0" fontId="11" fillId="0" borderId="200" xfId="65" applyFont="1" applyBorder="1" applyAlignment="1" applyProtection="1">
      <alignment horizontal="center" vertical="center"/>
      <protection locked="0"/>
    </xf>
    <xf numFmtId="0" fontId="11" fillId="0" borderId="201" xfId="65" applyFont="1" applyBorder="1" applyAlignment="1" applyProtection="1">
      <alignment horizontal="center" vertical="center"/>
      <protection locked="0"/>
    </xf>
    <xf numFmtId="0" fontId="4" fillId="0" borderId="196" xfId="65" applyFont="1" applyBorder="1" applyAlignment="1" applyProtection="1">
      <alignment horizontal="center" vertical="center"/>
      <protection locked="0"/>
    </xf>
    <xf numFmtId="0" fontId="4" fillId="0" borderId="75" xfId="65" applyFont="1" applyBorder="1" applyAlignment="1" applyProtection="1">
      <alignment horizontal="center" vertical="center"/>
      <protection locked="0"/>
    </xf>
    <xf numFmtId="0" fontId="4" fillId="0" borderId="112" xfId="65" applyFont="1" applyBorder="1" applyAlignment="1" applyProtection="1">
      <alignment horizontal="center" vertical="center"/>
      <protection locked="0"/>
    </xf>
    <xf numFmtId="0" fontId="0" fillId="0" borderId="29" xfId="65" applyFont="1" applyBorder="1" applyAlignment="1" applyProtection="1">
      <alignment horizontal="center" vertical="center"/>
      <protection locked="0"/>
    </xf>
    <xf numFmtId="0" fontId="0" fillId="0" borderId="29" xfId="65" applyBorder="1" applyAlignment="1" applyProtection="1">
      <alignment horizontal="center" vertical="center"/>
      <protection locked="0"/>
    </xf>
    <xf numFmtId="0" fontId="0" fillId="0" borderId="202" xfId="65" applyBorder="1" applyAlignment="1" applyProtection="1">
      <alignment horizontal="center" vertical="center" wrapText="1"/>
      <protection locked="0"/>
    </xf>
    <xf numFmtId="0" fontId="0" fillId="0" borderId="203" xfId="65" applyBorder="1" applyAlignment="1" applyProtection="1">
      <alignment horizontal="center" vertical="center"/>
      <protection locked="0"/>
    </xf>
    <xf numFmtId="0" fontId="0" fillId="0" borderId="35" xfId="65" applyBorder="1" applyAlignment="1" applyProtection="1">
      <alignment horizontal="center" vertical="center"/>
      <protection locked="0"/>
    </xf>
    <xf numFmtId="0" fontId="3" fillId="0" borderId="12" xfId="65" applyFont="1" applyBorder="1" applyAlignment="1" applyProtection="1">
      <alignment horizontal="center" vertical="center"/>
      <protection/>
    </xf>
    <xf numFmtId="0" fontId="3" fillId="0" borderId="204" xfId="65" applyFont="1" applyBorder="1" applyAlignment="1" applyProtection="1">
      <alignment horizontal="center" vertical="center"/>
      <protection/>
    </xf>
    <xf numFmtId="0" fontId="6" fillId="0" borderId="205" xfId="65" applyFont="1" applyBorder="1" applyAlignment="1" applyProtection="1">
      <alignment horizontal="center" vertical="center" wrapText="1"/>
      <protection locked="0"/>
    </xf>
    <xf numFmtId="0" fontId="6" fillId="0" borderId="206" xfId="65" applyFont="1" applyBorder="1" applyAlignment="1" applyProtection="1">
      <alignment horizontal="center" vertical="center" wrapText="1"/>
      <protection locked="0"/>
    </xf>
    <xf numFmtId="0" fontId="6" fillId="0" borderId="207" xfId="65" applyFont="1" applyBorder="1" applyAlignment="1" applyProtection="1">
      <alignment horizontal="center" vertical="center" wrapText="1"/>
      <protection locked="0"/>
    </xf>
    <xf numFmtId="0" fontId="6" fillId="0" borderId="208" xfId="65" applyFont="1" applyBorder="1" applyAlignment="1" applyProtection="1">
      <alignment horizontal="center" vertical="center" wrapText="1"/>
      <protection locked="0"/>
    </xf>
    <xf numFmtId="0" fontId="3" fillId="0" borderId="202" xfId="65" applyFont="1" applyBorder="1" applyAlignment="1" applyProtection="1">
      <alignment horizontal="center" vertical="center" wrapText="1"/>
      <protection/>
    </xf>
    <xf numFmtId="169" fontId="3" fillId="0" borderId="41" xfId="65" applyNumberFormat="1" applyFont="1" applyFill="1" applyBorder="1" applyAlignment="1" applyProtection="1">
      <alignment horizontal="center" vertical="center"/>
      <protection/>
    </xf>
    <xf numFmtId="169" fontId="3" fillId="0" borderId="209" xfId="65" applyNumberFormat="1" applyFont="1" applyFill="1" applyBorder="1" applyAlignment="1" applyProtection="1">
      <alignment horizontal="center" vertical="center"/>
      <protection/>
    </xf>
    <xf numFmtId="169" fontId="3" fillId="0" borderId="210" xfId="65" applyNumberFormat="1" applyFont="1" applyFill="1" applyBorder="1" applyAlignment="1" applyProtection="1">
      <alignment horizontal="center" vertical="center"/>
      <protection/>
    </xf>
    <xf numFmtId="0" fontId="90" fillId="0" borderId="0" xfId="62" applyFont="1" applyBorder="1" applyAlignment="1">
      <alignment horizontal="right"/>
      <protection/>
    </xf>
    <xf numFmtId="0" fontId="3" fillId="0" borderId="211" xfId="65" applyFont="1" applyBorder="1" applyAlignment="1" applyProtection="1">
      <alignment horizontal="center" vertical="center" wrapText="1"/>
      <protection/>
    </xf>
    <xf numFmtId="0" fontId="3" fillId="0" borderId="212" xfId="65" applyFont="1" applyBorder="1" applyAlignment="1" applyProtection="1">
      <alignment horizontal="center" vertical="center" wrapText="1"/>
      <protection/>
    </xf>
    <xf numFmtId="164" fontId="0" fillId="0" borderId="11" xfId="52" applyFont="1" applyFill="1" applyBorder="1" applyAlignment="1" applyProtection="1">
      <alignment horizontal="left" vertical="center" wrapText="1"/>
      <protection hidden="1"/>
    </xf>
    <xf numFmtId="164" fontId="0" fillId="0" borderId="11" xfId="52" applyFont="1" applyFill="1" applyBorder="1" applyAlignment="1" applyProtection="1">
      <alignment horizontal="center" vertical="center" wrapText="1"/>
      <protection hidden="1"/>
    </xf>
    <xf numFmtId="172" fontId="85" fillId="0" borderId="68" xfId="0" applyNumberFormat="1" applyFont="1" applyFill="1" applyBorder="1" applyAlignment="1" quotePrefix="1">
      <alignment horizontal="center" vertical="center"/>
    </xf>
    <xf numFmtId="172" fontId="85" fillId="0" borderId="83" xfId="0" applyNumberFormat="1" applyFont="1" applyFill="1" applyBorder="1" applyAlignment="1" quotePrefix="1">
      <alignment horizontal="center" vertical="center"/>
    </xf>
    <xf numFmtId="4" fontId="0" fillId="0" borderId="81" xfId="73" applyNumberFormat="1" applyFont="1" applyFill="1" applyBorder="1" applyAlignment="1">
      <alignment horizontal="center" vertical="center"/>
      <protection/>
    </xf>
  </cellXfs>
  <cellStyles count="8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72929" xfId="33"/>
    <cellStyle name="Bom" xfId="34"/>
    <cellStyle name="Cálculo" xfId="35"/>
    <cellStyle name="Célula de Verificação" xfId="36"/>
    <cellStyle name="Célula Vinculada" xfId="37"/>
    <cellStyle name="Comma 2" xfId="38"/>
    <cellStyle name="Currency 2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Excel Built-in Explanatory Text" xfId="47"/>
    <cellStyle name="Excel Built-in Normal" xfId="48"/>
    <cellStyle name="Hyperlink" xfId="49"/>
    <cellStyle name="Followed Hyperlink" xfId="50"/>
    <cellStyle name="Incorreto" xfId="51"/>
    <cellStyle name="Currency" xfId="52"/>
    <cellStyle name="Currency [0]" xfId="53"/>
    <cellStyle name="Moeda 2" xfId="54"/>
    <cellStyle name="Moeda 2 2" xfId="55"/>
    <cellStyle name="Moeda 3" xfId="56"/>
    <cellStyle name="Moeda 4" xfId="57"/>
    <cellStyle name="Neutra" xfId="58"/>
    <cellStyle name="Normal 2" xfId="59"/>
    <cellStyle name="Normal 2 2" xfId="60"/>
    <cellStyle name="Normal 2 3" xfId="61"/>
    <cellStyle name="Normal 3" xfId="62"/>
    <cellStyle name="Normal 4" xfId="63"/>
    <cellStyle name="Normal 4 2" xfId="64"/>
    <cellStyle name="Normal 5" xfId="65"/>
    <cellStyle name="Normal 5 2" xfId="66"/>
    <cellStyle name="Normal 6" xfId="67"/>
    <cellStyle name="Normal 7" xfId="68"/>
    <cellStyle name="Normal 7 2" xfId="69"/>
    <cellStyle name="Normal 7 3" xfId="70"/>
    <cellStyle name="Normal 8" xfId="71"/>
    <cellStyle name="Normal 9" xfId="72"/>
    <cellStyle name="Normal_Orçamento RETIFICADO DA OBRA JUNHO - CERTO" xfId="73"/>
    <cellStyle name="Nota" xfId="74"/>
    <cellStyle name="planilhas" xfId="75"/>
    <cellStyle name="Percent" xfId="76"/>
    <cellStyle name="Porcentagem 2" xfId="77"/>
    <cellStyle name="Saída" xfId="78"/>
    <cellStyle name="Comma [0]" xfId="79"/>
    <cellStyle name="Separador de milhares 2" xfId="80"/>
    <cellStyle name="Separador de milhares 3" xfId="81"/>
    <cellStyle name="Separador de milhares 5" xfId="82"/>
    <cellStyle name="SNEVERS" xfId="83"/>
    <cellStyle name="Texto de Aviso" xfId="84"/>
    <cellStyle name="Texto Explicativo" xfId="85"/>
    <cellStyle name="Título" xfId="86"/>
    <cellStyle name="Título 1" xfId="87"/>
    <cellStyle name="Título 2" xfId="88"/>
    <cellStyle name="Título 3" xfId="89"/>
    <cellStyle name="Título 4" xfId="90"/>
    <cellStyle name="Total" xfId="91"/>
    <cellStyle name="Comma" xfId="92"/>
    <cellStyle name="Vírgula 2" xfId="93"/>
    <cellStyle name="Vírgula 3" xfId="94"/>
  </cellStyles>
  <dxfs count="53">
    <dxf>
      <font>
        <name val="Calibri Light"/>
        <color theme="6" tint="0.3999499976634979"/>
      </font>
      <fill>
        <patternFill patternType="solid">
          <fgColor indexed="9"/>
          <bgColor theme="6" tint="0.3999499976634979"/>
        </patternFill>
      </fill>
    </dxf>
    <dxf>
      <font>
        <b val="0"/>
        <color indexed="9"/>
      </font>
    </dxf>
    <dxf>
      <font>
        <name val="Calibri Light"/>
        <color theme="6" tint="0.3999499976634979"/>
      </font>
      <fill>
        <patternFill patternType="solid">
          <fgColor indexed="9"/>
          <bgColor theme="6" tint="0.3999499976634979"/>
        </patternFill>
      </fill>
    </dxf>
    <dxf>
      <font>
        <b val="0"/>
        <color indexed="9"/>
      </font>
    </dxf>
    <dxf>
      <font>
        <name val="Calibri Light"/>
        <color theme="6" tint="0.3999499976634979"/>
      </font>
      <fill>
        <patternFill patternType="solid">
          <fgColor indexed="9"/>
          <bgColor theme="6" tint="0.3999499976634979"/>
        </patternFill>
      </fill>
    </dxf>
    <dxf>
      <font>
        <b val="0"/>
        <color indexed="9"/>
      </font>
    </dxf>
    <dxf>
      <font>
        <name val="Calibri Light"/>
        <color theme="6" tint="0.3999499976634979"/>
      </font>
      <fill>
        <patternFill patternType="solid">
          <fgColor indexed="9"/>
          <bgColor theme="6" tint="0.3999499976634979"/>
        </patternFill>
      </fill>
    </dxf>
    <dxf>
      <font>
        <b val="0"/>
        <color indexed="9"/>
      </font>
    </dxf>
    <dxf>
      <font>
        <name val="Calibri Light"/>
        <color theme="6" tint="0.3999499976634979"/>
      </font>
      <fill>
        <patternFill patternType="solid">
          <fgColor indexed="9"/>
          <bgColor theme="6" tint="0.3999499976634979"/>
        </patternFill>
      </fill>
    </dxf>
    <dxf>
      <font>
        <b val="0"/>
        <color indexed="9"/>
      </font>
    </dxf>
    <dxf>
      <font>
        <name val="Calibri Light"/>
        <color theme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6" tint="0.3999499976634979"/>
      </font>
      <fill>
        <patternFill patternType="solid">
          <fgColor indexed="9"/>
          <bgColor theme="6" tint="0.3999499976634979"/>
        </patternFill>
      </fill>
    </dxf>
    <dxf>
      <font>
        <b val="0"/>
        <color indexed="9"/>
      </font>
    </dxf>
    <dxf>
      <font>
        <name val="Calibri Light"/>
        <color theme="6" tint="0.3999499976634979"/>
      </font>
      <fill>
        <patternFill patternType="solid">
          <fgColor indexed="9"/>
          <bgColor theme="6" tint="0.3999499976634979"/>
        </patternFill>
      </fill>
    </dxf>
    <dxf>
      <font>
        <b val="0"/>
        <color indexed="9"/>
      </font>
    </dxf>
    <dxf>
      <font>
        <name val="Calibri Light"/>
        <color theme="6" tint="0.3999499976634979"/>
      </font>
      <fill>
        <patternFill patternType="solid">
          <fgColor indexed="9"/>
          <bgColor theme="6" tint="0.3999499976634979"/>
        </patternFill>
      </fill>
    </dxf>
    <dxf>
      <font>
        <b val="0"/>
        <color indexed="9"/>
      </font>
    </dxf>
    <dxf>
      <font>
        <name val="Calibri Light"/>
        <color theme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6" tint="0.3999499976634979"/>
      </font>
      <fill>
        <patternFill patternType="solid">
          <fgColor indexed="9"/>
          <bgColor theme="6" tint="0.3999499976634979"/>
        </patternFill>
      </fill>
    </dxf>
    <dxf>
      <font>
        <b val="0"/>
        <color indexed="9"/>
      </font>
    </dxf>
    <dxf>
      <font>
        <name val="Calibri Light"/>
        <color theme="6" tint="0.3999499976634979"/>
      </font>
      <fill>
        <patternFill patternType="solid">
          <fgColor indexed="9"/>
          <bgColor theme="6" tint="0.3999499976634979"/>
        </patternFill>
      </fill>
    </dxf>
    <dxf>
      <font>
        <b val="0"/>
        <color indexed="9"/>
      </font>
    </dxf>
    <dxf>
      <font>
        <name val="Calibri Light"/>
        <color theme="6" tint="0.3999499976634979"/>
      </font>
      <fill>
        <patternFill patternType="solid">
          <fgColor indexed="9"/>
          <bgColor theme="6" tint="0.3999499976634979"/>
        </patternFill>
      </fill>
    </dxf>
    <dxf>
      <font>
        <b val="0"/>
        <color indexed="9"/>
      </font>
    </dxf>
    <dxf>
      <font>
        <name val="Calibri Light"/>
        <color theme="6" tint="0.3999499976634979"/>
      </font>
      <fill>
        <patternFill patternType="solid">
          <fgColor indexed="9"/>
          <bgColor theme="6" tint="0.3999499976634979"/>
        </patternFill>
      </fill>
    </dxf>
    <dxf>
      <font>
        <b val="0"/>
        <color indexed="9"/>
      </font>
    </dxf>
    <dxf>
      <font>
        <name val="Calibri Light"/>
        <color theme="6" tint="0.3999499976634979"/>
      </font>
      <fill>
        <patternFill patternType="solid">
          <fgColor indexed="9"/>
          <bgColor theme="6" tint="0.3999499976634979"/>
        </patternFill>
      </fill>
    </dxf>
    <dxf>
      <font>
        <b val="0"/>
        <color indexed="9"/>
      </font>
    </dxf>
    <dxf>
      <font>
        <name val="Calibri Light"/>
        <color theme="6" tint="0.3999499976634979"/>
      </font>
      <fill>
        <patternFill patternType="solid">
          <fgColor indexed="9"/>
          <bgColor theme="6" tint="0.3999499976634979"/>
        </patternFill>
      </fill>
    </dxf>
    <dxf>
      <font>
        <b val="0"/>
        <color indexed="9"/>
      </font>
    </dxf>
    <dxf>
      <font>
        <name val="Calibri Light"/>
        <color theme="6" tint="0.3999499976634979"/>
      </font>
      <fill>
        <patternFill patternType="solid">
          <fgColor indexed="9"/>
          <bgColor theme="6" tint="0.3999499976634979"/>
        </patternFill>
      </fill>
    </dxf>
    <dxf>
      <font>
        <b val="0"/>
        <color indexed="9"/>
      </font>
    </dxf>
    <dxf>
      <font>
        <name val="Calibri Light"/>
        <color theme="6" tint="0.3999499976634979"/>
      </font>
      <fill>
        <patternFill patternType="solid">
          <fgColor indexed="9"/>
          <bgColor theme="6" tint="0.3999499976634979"/>
        </patternFill>
      </fill>
    </dxf>
    <dxf>
      <font>
        <b val="0"/>
        <color indexed="9"/>
      </font>
    </dxf>
    <dxf>
      <font>
        <name val="Calibri Light"/>
        <color theme="6" tint="0.3999499976634979"/>
      </font>
      <fill>
        <patternFill patternType="solid">
          <fgColor indexed="9"/>
          <bgColor theme="6" tint="0.3999499976634979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6" tint="0.3999499976634979"/>
      </font>
      <fill>
        <patternFill patternType="solid">
          <fgColor indexed="9"/>
          <bgColor theme="6" tint="0.3999499976634979"/>
        </patternFill>
      </fill>
    </dxf>
    <dxf>
      <font>
        <b val="0"/>
        <color indexed="9"/>
      </font>
    </dxf>
    <dxf>
      <font>
        <name val="Calibri Light"/>
        <color theme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6" tint="0.3999499976634979"/>
      </font>
      <fill>
        <patternFill patternType="solid">
          <fgColor indexed="9"/>
          <bgColor theme="6" tint="0.3999499976634979"/>
        </patternFill>
      </fill>
    </dxf>
    <dxf>
      <font>
        <b val="0"/>
        <color indexed="9"/>
      </font>
    </dxf>
    <dxf>
      <font>
        <name val="Calibri Light"/>
        <color theme="6" tint="0.3999499976634979"/>
      </font>
      <fill>
        <patternFill patternType="solid">
          <fgColor indexed="9"/>
          <bgColor theme="6" tint="0.3999499976634979"/>
        </patternFill>
      </fill>
    </dxf>
    <dxf>
      <font>
        <b val="0"/>
        <color indexed="9"/>
      </font>
    </dxf>
    <dxf>
      <font>
        <name val="Calibri Light"/>
        <color theme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color theme="1"/>
      </font>
      <fill>
        <patternFill patternType="solid">
          <fgColor rgb="FFFFFFFF"/>
          <bgColor theme="3" tint="0.5999600291252136"/>
        </patternFill>
      </fill>
      <border/>
    </dxf>
    <dxf>
      <font>
        <color theme="6" tint="0.3999499976634979"/>
      </font>
      <fill>
        <patternFill patternType="solid">
          <fgColor rgb="FFFFFFFF"/>
          <bgColor theme="6" tint="0.3999499976634979"/>
        </patternFill>
      </fill>
      <border/>
    </dxf>
    <dxf>
      <font>
        <color auto="1"/>
      </font>
      <fill>
        <patternFill patternType="solid">
          <fgColor rgb="FFFFFFFF"/>
          <bgColor theme="3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D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5BAB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15</xdr:row>
      <xdr:rowOff>76200</xdr:rowOff>
    </xdr:from>
    <xdr:to>
      <xdr:col>8</xdr:col>
      <xdr:colOff>295275</xdr:colOff>
      <xdr:row>38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3648075"/>
          <a:ext cx="3895725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66675</xdr:rowOff>
    </xdr:from>
    <xdr:to>
      <xdr:col>1</xdr:col>
      <xdr:colOff>438150</xdr:colOff>
      <xdr:row>3</xdr:row>
      <xdr:rowOff>295275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9334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-%20Escolas\Reforma-Manuten&#231;&#227;o\Almoxarifado%20Educa&#231;&#227;o%20-%20enviado%2018-04-16\Or&#231;amento\Planilha%20de%20Or&#231;amento_Almoxarifad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%20-%20Escolas\01%20-%20CEMEB%20Romeu%20Manfrinato%20-%20EMIC\Or&#231;amento%2001-09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 _ Licitação"/>
      <sheetName val="Orçamento"/>
      <sheetName val="CRONOGRAMA_ Licitação"/>
      <sheetName val="Composição"/>
      <sheetName val="Quadro de Concorrência"/>
    </sheetNames>
    <sheetDataSet>
      <sheetData sheetId="1">
        <row r="100">
          <cell r="A100" t="str">
            <v>Itapevi, 15 de Abril de 2016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Q "/>
      <sheetName val="Resumo _ Licitação"/>
      <sheetName val="CRONOGRAMA_ Licitação"/>
      <sheetName val="Orçamento"/>
      <sheetName val="Composiço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75" zoomScaleSheetLayoutView="175" zoomScalePageLayoutView="0" workbookViewId="0" topLeftCell="A49">
      <selection activeCell="K2" sqref="K2"/>
    </sheetView>
  </sheetViews>
  <sheetFormatPr defaultColWidth="9.140625" defaultRowHeight="12.75"/>
  <cols>
    <col min="1" max="6" width="9.140625" style="99" customWidth="1"/>
    <col min="7" max="7" width="10.421875" style="99" customWidth="1"/>
    <col min="8" max="9" width="9.140625" style="99" customWidth="1"/>
    <col min="10" max="10" width="13.140625" style="99" bestFit="1" customWidth="1"/>
    <col min="11" max="11" width="14.140625" style="99" customWidth="1"/>
    <col min="12" max="16384" width="9.140625" style="99" customWidth="1"/>
  </cols>
  <sheetData>
    <row r="1" spans="1:9" ht="15" customHeight="1">
      <c r="A1" s="408" t="s">
        <v>41</v>
      </c>
      <c r="B1" s="408"/>
      <c r="C1" s="409" t="s">
        <v>204</v>
      </c>
      <c r="D1" s="409"/>
      <c r="E1" s="409"/>
      <c r="F1" s="409"/>
      <c r="G1" s="409"/>
      <c r="H1" s="410" t="s">
        <v>205</v>
      </c>
      <c r="I1" s="410"/>
    </row>
    <row r="2" spans="1:9" ht="15" customHeight="1">
      <c r="A2" s="408"/>
      <c r="B2" s="408"/>
      <c r="C2" s="409"/>
      <c r="D2" s="409"/>
      <c r="E2" s="409"/>
      <c r="F2" s="409"/>
      <c r="G2" s="409"/>
      <c r="H2" s="411" t="s">
        <v>248</v>
      </c>
      <c r="I2" s="412"/>
    </row>
    <row r="3" spans="1:9" ht="15" customHeight="1">
      <c r="A3" s="408"/>
      <c r="B3" s="408"/>
      <c r="C3" s="409"/>
      <c r="D3" s="409"/>
      <c r="E3" s="409"/>
      <c r="F3" s="409"/>
      <c r="G3" s="409"/>
      <c r="H3" s="413" t="s">
        <v>101</v>
      </c>
      <c r="I3" s="414"/>
    </row>
    <row r="4" spans="1:9" ht="15" customHeight="1">
      <c r="A4" s="408"/>
      <c r="B4" s="408"/>
      <c r="C4" s="409"/>
      <c r="D4" s="409"/>
      <c r="E4" s="409"/>
      <c r="F4" s="409"/>
      <c r="G4" s="409"/>
      <c r="H4" s="415">
        <v>42999</v>
      </c>
      <c r="I4" s="416"/>
    </row>
    <row r="5" spans="1:9" ht="12.75">
      <c r="A5" s="100"/>
      <c r="B5" s="100"/>
      <c r="C5" s="100"/>
      <c r="D5" s="100"/>
      <c r="E5" s="100"/>
      <c r="F5" s="100"/>
      <c r="G5" s="100"/>
      <c r="H5" s="100"/>
      <c r="I5" s="100"/>
    </row>
    <row r="6" spans="1:9" ht="15">
      <c r="A6" s="417" t="s">
        <v>206</v>
      </c>
      <c r="B6" s="418"/>
      <c r="C6" s="418"/>
      <c r="D6" s="418"/>
      <c r="E6" s="418"/>
      <c r="F6" s="418"/>
      <c r="G6" s="418"/>
      <c r="H6" s="418"/>
      <c r="I6" s="419"/>
    </row>
    <row r="7" spans="1:9" ht="9.75" customHeight="1">
      <c r="A7" s="420" t="s">
        <v>207</v>
      </c>
      <c r="B7" s="421"/>
      <c r="C7" s="421"/>
      <c r="D7" s="421"/>
      <c r="E7" s="421"/>
      <c r="F7" s="421"/>
      <c r="G7" s="421"/>
      <c r="H7" s="421"/>
      <c r="I7" s="422"/>
    </row>
    <row r="8" spans="1:9" ht="9.75" customHeight="1">
      <c r="A8" s="423"/>
      <c r="B8" s="424"/>
      <c r="C8" s="424"/>
      <c r="D8" s="424"/>
      <c r="E8" s="424"/>
      <c r="F8" s="424"/>
      <c r="G8" s="424"/>
      <c r="H8" s="424"/>
      <c r="I8" s="425"/>
    </row>
    <row r="9" spans="1:9" ht="15">
      <c r="A9" s="101" t="s">
        <v>208</v>
      </c>
      <c r="B9" s="102"/>
      <c r="C9" s="426"/>
      <c r="D9" s="426"/>
      <c r="E9" s="426"/>
      <c r="F9" s="427"/>
      <c r="G9" s="413" t="s">
        <v>42</v>
      </c>
      <c r="H9" s="428"/>
      <c r="I9" s="414"/>
    </row>
    <row r="10" spans="1:9" ht="16.5" customHeight="1">
      <c r="A10" s="429" t="s">
        <v>225</v>
      </c>
      <c r="B10" s="430"/>
      <c r="C10" s="430"/>
      <c r="D10" s="430"/>
      <c r="E10" s="430"/>
      <c r="F10" s="431"/>
      <c r="G10" s="435" t="e">
        <f>Orçamento!H10</f>
        <v>#VALUE!</v>
      </c>
      <c r="H10" s="436"/>
      <c r="I10" s="437"/>
    </row>
    <row r="11" spans="1:9" ht="9.75" customHeight="1">
      <c r="A11" s="429"/>
      <c r="B11" s="430"/>
      <c r="C11" s="430"/>
      <c r="D11" s="430"/>
      <c r="E11" s="430"/>
      <c r="F11" s="431"/>
      <c r="G11" s="438"/>
      <c r="H11" s="436"/>
      <c r="I11" s="437"/>
    </row>
    <row r="12" spans="1:9" ht="14.25" customHeight="1">
      <c r="A12" s="432"/>
      <c r="B12" s="433"/>
      <c r="C12" s="433"/>
      <c r="D12" s="433"/>
      <c r="E12" s="433"/>
      <c r="F12" s="434"/>
      <c r="G12" s="439"/>
      <c r="H12" s="440"/>
      <c r="I12" s="441"/>
    </row>
    <row r="13" spans="1:9" ht="15">
      <c r="A13" s="101" t="s">
        <v>209</v>
      </c>
      <c r="B13" s="102"/>
      <c r="C13" s="102"/>
      <c r="D13" s="102"/>
      <c r="E13" s="102"/>
      <c r="F13" s="102"/>
      <c r="G13" s="102"/>
      <c r="H13" s="102"/>
      <c r="I13" s="103"/>
    </row>
    <row r="14" spans="1:9" ht="9.75" customHeight="1">
      <c r="A14" s="442" t="s">
        <v>210</v>
      </c>
      <c r="B14" s="443"/>
      <c r="C14" s="443"/>
      <c r="D14" s="443"/>
      <c r="E14" s="443"/>
      <c r="F14" s="443"/>
      <c r="G14" s="443"/>
      <c r="H14" s="443"/>
      <c r="I14" s="444"/>
    </row>
    <row r="15" spans="1:9" ht="21.75" customHeight="1">
      <c r="A15" s="445"/>
      <c r="B15" s="446"/>
      <c r="C15" s="446"/>
      <c r="D15" s="446"/>
      <c r="E15" s="446"/>
      <c r="F15" s="446"/>
      <c r="G15" s="446"/>
      <c r="H15" s="446"/>
      <c r="I15" s="447"/>
    </row>
    <row r="16" spans="1:9" ht="15">
      <c r="A16" s="104" t="s">
        <v>43</v>
      </c>
      <c r="B16" s="105"/>
      <c r="C16" s="103"/>
      <c r="D16" s="101" t="s">
        <v>211</v>
      </c>
      <c r="E16" s="102"/>
      <c r="F16" s="103"/>
      <c r="G16" s="101" t="s">
        <v>212</v>
      </c>
      <c r="H16" s="102"/>
      <c r="I16" s="103"/>
    </row>
    <row r="17" spans="1:9" ht="9.75" customHeight="1">
      <c r="A17" s="448"/>
      <c r="B17" s="448"/>
      <c r="C17" s="448"/>
      <c r="D17" s="448"/>
      <c r="E17" s="448"/>
      <c r="F17" s="448"/>
      <c r="G17" s="450" t="s">
        <v>213</v>
      </c>
      <c r="H17" s="450"/>
      <c r="I17" s="450"/>
    </row>
    <row r="18" spans="1:9" ht="9.75" customHeight="1">
      <c r="A18" s="449"/>
      <c r="B18" s="449"/>
      <c r="C18" s="449"/>
      <c r="D18" s="449"/>
      <c r="E18" s="449"/>
      <c r="F18" s="449"/>
      <c r="G18" s="451"/>
      <c r="H18" s="451"/>
      <c r="I18" s="451"/>
    </row>
    <row r="19" spans="1:9" ht="12.75">
      <c r="A19" s="100"/>
      <c r="B19" s="100"/>
      <c r="C19" s="100"/>
      <c r="D19" s="100"/>
      <c r="E19" s="100"/>
      <c r="F19" s="100"/>
      <c r="G19" s="100"/>
      <c r="H19" s="100"/>
      <c r="I19" s="100"/>
    </row>
    <row r="20" spans="1:9" ht="15">
      <c r="A20" s="106" t="s">
        <v>214</v>
      </c>
      <c r="B20" s="106" t="s">
        <v>215</v>
      </c>
      <c r="C20" s="452" t="s">
        <v>216</v>
      </c>
      <c r="D20" s="452"/>
      <c r="E20" s="452"/>
      <c r="F20" s="452"/>
      <c r="G20" s="452"/>
      <c r="H20" s="452"/>
      <c r="I20" s="452"/>
    </row>
    <row r="21" spans="1:11" ht="12" customHeight="1">
      <c r="A21" s="453">
        <v>1</v>
      </c>
      <c r="B21" s="455" t="s">
        <v>217</v>
      </c>
      <c r="C21" s="456" t="s">
        <v>226</v>
      </c>
      <c r="D21" s="457"/>
      <c r="E21" s="457"/>
      <c r="F21" s="457"/>
      <c r="G21" s="457"/>
      <c r="H21" s="457"/>
      <c r="I21" s="458"/>
      <c r="J21" s="107"/>
      <c r="K21" s="107"/>
    </row>
    <row r="22" spans="1:11" ht="24.75" customHeight="1">
      <c r="A22" s="454"/>
      <c r="B22" s="454"/>
      <c r="C22" s="459"/>
      <c r="D22" s="460"/>
      <c r="E22" s="460"/>
      <c r="F22" s="460"/>
      <c r="G22" s="460"/>
      <c r="H22" s="460"/>
      <c r="I22" s="461"/>
      <c r="J22" s="107"/>
      <c r="K22" s="107"/>
    </row>
    <row r="23" spans="1:11" ht="9.75" customHeight="1">
      <c r="A23" s="453"/>
      <c r="B23" s="455"/>
      <c r="C23" s="463" t="s">
        <v>218</v>
      </c>
      <c r="D23" s="457"/>
      <c r="E23" s="457"/>
      <c r="F23" s="457"/>
      <c r="G23" s="457"/>
      <c r="H23" s="457"/>
      <c r="I23" s="458"/>
      <c r="J23" s="107"/>
      <c r="K23" s="107"/>
    </row>
    <row r="24" spans="1:11" ht="9.75" customHeight="1">
      <c r="A24" s="462"/>
      <c r="B24" s="454"/>
      <c r="C24" s="459"/>
      <c r="D24" s="460"/>
      <c r="E24" s="460"/>
      <c r="F24" s="460"/>
      <c r="G24" s="460"/>
      <c r="H24" s="460"/>
      <c r="I24" s="461"/>
      <c r="J24" s="107"/>
      <c r="K24" s="107"/>
    </row>
    <row r="25" spans="1:11" ht="9.75" customHeight="1">
      <c r="A25" s="453"/>
      <c r="B25" s="455"/>
      <c r="C25" s="463"/>
      <c r="D25" s="457"/>
      <c r="E25" s="457"/>
      <c r="F25" s="457"/>
      <c r="G25" s="457"/>
      <c r="H25" s="457"/>
      <c r="I25" s="458"/>
      <c r="J25" s="107"/>
      <c r="K25" s="107"/>
    </row>
    <row r="26" spans="1:11" ht="9.75" customHeight="1">
      <c r="A26" s="462"/>
      <c r="B26" s="454"/>
      <c r="C26" s="459"/>
      <c r="D26" s="460"/>
      <c r="E26" s="460"/>
      <c r="F26" s="460"/>
      <c r="G26" s="460"/>
      <c r="H26" s="460"/>
      <c r="I26" s="461"/>
      <c r="K26" s="107"/>
    </row>
    <row r="27" spans="1:11" ht="9.75" customHeight="1">
      <c r="A27" s="453"/>
      <c r="B27" s="455"/>
      <c r="C27" s="463"/>
      <c r="D27" s="457"/>
      <c r="E27" s="457"/>
      <c r="F27" s="457"/>
      <c r="G27" s="457"/>
      <c r="H27" s="457"/>
      <c r="I27" s="458"/>
      <c r="J27" s="107"/>
      <c r="K27" s="107"/>
    </row>
    <row r="28" spans="1:11" ht="9.75" customHeight="1">
      <c r="A28" s="462"/>
      <c r="B28" s="454"/>
      <c r="C28" s="459"/>
      <c r="D28" s="460"/>
      <c r="E28" s="460"/>
      <c r="F28" s="460"/>
      <c r="G28" s="460"/>
      <c r="H28" s="460"/>
      <c r="I28" s="461"/>
      <c r="K28" s="107"/>
    </row>
    <row r="29" spans="1:11" ht="9.75" customHeight="1">
      <c r="A29" s="453"/>
      <c r="B29" s="455"/>
      <c r="C29" s="463"/>
      <c r="D29" s="457"/>
      <c r="E29" s="457"/>
      <c r="F29" s="457"/>
      <c r="G29" s="457"/>
      <c r="H29" s="457"/>
      <c r="I29" s="458"/>
      <c r="J29" s="107"/>
      <c r="K29" s="107"/>
    </row>
    <row r="30" spans="1:11" ht="9.75" customHeight="1">
      <c r="A30" s="462"/>
      <c r="B30" s="454"/>
      <c r="C30" s="459"/>
      <c r="D30" s="460"/>
      <c r="E30" s="460"/>
      <c r="F30" s="460"/>
      <c r="G30" s="460"/>
      <c r="H30" s="460"/>
      <c r="I30" s="461"/>
      <c r="K30" s="107"/>
    </row>
    <row r="31" spans="1:11" ht="9.75" customHeight="1">
      <c r="A31" s="453"/>
      <c r="B31" s="455"/>
      <c r="C31" s="463"/>
      <c r="D31" s="457"/>
      <c r="E31" s="457"/>
      <c r="F31" s="457"/>
      <c r="G31" s="457"/>
      <c r="H31" s="457"/>
      <c r="I31" s="458"/>
      <c r="J31" s="107"/>
      <c r="K31" s="107"/>
    </row>
    <row r="32" spans="1:11" ht="9.75" customHeight="1">
      <c r="A32" s="462"/>
      <c r="B32" s="454"/>
      <c r="C32" s="459"/>
      <c r="D32" s="460"/>
      <c r="E32" s="460"/>
      <c r="F32" s="460"/>
      <c r="G32" s="460"/>
      <c r="H32" s="460"/>
      <c r="I32" s="461"/>
      <c r="J32" s="107"/>
      <c r="K32" s="107"/>
    </row>
    <row r="33" spans="1:11" ht="9.75" customHeight="1">
      <c r="A33" s="453"/>
      <c r="B33" s="455"/>
      <c r="C33" s="463"/>
      <c r="D33" s="457"/>
      <c r="E33" s="457"/>
      <c r="F33" s="457"/>
      <c r="G33" s="457"/>
      <c r="H33" s="457"/>
      <c r="I33" s="458"/>
      <c r="J33" s="107"/>
      <c r="K33" s="107"/>
    </row>
    <row r="34" spans="1:11" ht="9.75" customHeight="1">
      <c r="A34" s="462"/>
      <c r="B34" s="454"/>
      <c r="C34" s="459"/>
      <c r="D34" s="460"/>
      <c r="E34" s="460"/>
      <c r="F34" s="460"/>
      <c r="G34" s="460"/>
      <c r="H34" s="460"/>
      <c r="I34" s="461"/>
      <c r="J34" s="107"/>
      <c r="K34" s="107"/>
    </row>
    <row r="35" spans="1:11" ht="9.75" customHeight="1">
      <c r="A35" s="453"/>
      <c r="B35" s="455"/>
      <c r="C35" s="463"/>
      <c r="D35" s="457"/>
      <c r="E35" s="457"/>
      <c r="F35" s="457"/>
      <c r="G35" s="457"/>
      <c r="H35" s="457"/>
      <c r="I35" s="458"/>
      <c r="J35" s="107"/>
      <c r="K35" s="107"/>
    </row>
    <row r="36" spans="1:11" ht="9.75" customHeight="1">
      <c r="A36" s="462"/>
      <c r="B36" s="454"/>
      <c r="C36" s="459"/>
      <c r="D36" s="460"/>
      <c r="E36" s="460"/>
      <c r="F36" s="460"/>
      <c r="G36" s="460"/>
      <c r="H36" s="460"/>
      <c r="I36" s="461"/>
      <c r="J36" s="107"/>
      <c r="K36" s="107"/>
    </row>
    <row r="37" spans="1:11" ht="9.75" customHeight="1">
      <c r="A37" s="453"/>
      <c r="B37" s="455"/>
      <c r="C37" s="463"/>
      <c r="D37" s="457"/>
      <c r="E37" s="457"/>
      <c r="F37" s="457"/>
      <c r="G37" s="457"/>
      <c r="H37" s="457"/>
      <c r="I37" s="458"/>
      <c r="J37" s="107"/>
      <c r="K37" s="107"/>
    </row>
    <row r="38" spans="1:11" ht="9.75" customHeight="1">
      <c r="A38" s="462"/>
      <c r="B38" s="454"/>
      <c r="C38" s="459"/>
      <c r="D38" s="460"/>
      <c r="E38" s="460"/>
      <c r="F38" s="460"/>
      <c r="G38" s="460"/>
      <c r="H38" s="460"/>
      <c r="I38" s="461"/>
      <c r="J38" s="107"/>
      <c r="K38" s="107"/>
    </row>
    <row r="39" spans="1:11" ht="9.75" customHeight="1">
      <c r="A39" s="453"/>
      <c r="B39" s="455"/>
      <c r="C39" s="463"/>
      <c r="D39" s="457"/>
      <c r="E39" s="457"/>
      <c r="F39" s="457"/>
      <c r="G39" s="457"/>
      <c r="H39" s="457"/>
      <c r="I39" s="458"/>
      <c r="J39" s="107"/>
      <c r="K39" s="107"/>
    </row>
    <row r="40" spans="1:11" ht="9.75" customHeight="1">
      <c r="A40" s="462"/>
      <c r="B40" s="454"/>
      <c r="C40" s="459"/>
      <c r="D40" s="460"/>
      <c r="E40" s="460"/>
      <c r="F40" s="460"/>
      <c r="G40" s="460"/>
      <c r="H40" s="460"/>
      <c r="I40" s="461"/>
      <c r="K40" s="107"/>
    </row>
    <row r="41" spans="1:11" ht="9.75" customHeight="1">
      <c r="A41" s="453"/>
      <c r="B41" s="455"/>
      <c r="C41" s="463"/>
      <c r="D41" s="457"/>
      <c r="E41" s="457"/>
      <c r="F41" s="457"/>
      <c r="G41" s="457"/>
      <c r="H41" s="457"/>
      <c r="I41" s="458"/>
      <c r="J41" s="107"/>
      <c r="K41" s="107"/>
    </row>
    <row r="42" spans="1:11" ht="9.75" customHeight="1">
      <c r="A42" s="462"/>
      <c r="B42" s="454"/>
      <c r="C42" s="459"/>
      <c r="D42" s="460"/>
      <c r="E42" s="460"/>
      <c r="F42" s="460"/>
      <c r="G42" s="460"/>
      <c r="H42" s="460"/>
      <c r="I42" s="461"/>
      <c r="K42" s="107"/>
    </row>
    <row r="43" spans="1:11" ht="9.75" customHeight="1">
      <c r="A43" s="453"/>
      <c r="B43" s="455"/>
      <c r="C43" s="463"/>
      <c r="D43" s="457"/>
      <c r="E43" s="457"/>
      <c r="F43" s="457"/>
      <c r="G43" s="457"/>
      <c r="H43" s="457"/>
      <c r="I43" s="458"/>
      <c r="J43" s="107"/>
      <c r="K43" s="107"/>
    </row>
    <row r="44" spans="1:11" ht="9.75" customHeight="1">
      <c r="A44" s="462"/>
      <c r="B44" s="454"/>
      <c r="C44" s="459"/>
      <c r="D44" s="460"/>
      <c r="E44" s="460"/>
      <c r="F44" s="460"/>
      <c r="G44" s="460"/>
      <c r="H44" s="460"/>
      <c r="I44" s="461"/>
      <c r="J44" s="107"/>
      <c r="K44" s="107"/>
    </row>
    <row r="45" spans="1:9" ht="12" customHeight="1">
      <c r="A45" s="464" t="s">
        <v>219</v>
      </c>
      <c r="B45" s="465"/>
      <c r="C45" s="465"/>
      <c r="D45" s="465"/>
      <c r="E45" s="465"/>
      <c r="F45" s="465"/>
      <c r="G45" s="465"/>
      <c r="H45" s="465"/>
      <c r="I45" s="466"/>
    </row>
    <row r="46" spans="1:11" ht="91.5" customHeight="1">
      <c r="A46" s="467" t="s">
        <v>250</v>
      </c>
      <c r="B46" s="468"/>
      <c r="C46" s="468"/>
      <c r="D46" s="468"/>
      <c r="E46" s="468"/>
      <c r="F46" s="468"/>
      <c r="G46" s="468"/>
      <c r="H46" s="468"/>
      <c r="I46" s="469"/>
      <c r="K46" s="118"/>
    </row>
    <row r="47" spans="1:9" ht="15">
      <c r="A47" s="101" t="s">
        <v>220</v>
      </c>
      <c r="B47" s="102"/>
      <c r="C47" s="103"/>
      <c r="D47" s="101" t="s">
        <v>227</v>
      </c>
      <c r="E47" s="102"/>
      <c r="F47" s="103"/>
      <c r="G47" s="101"/>
      <c r="H47" s="102"/>
      <c r="I47" s="103"/>
    </row>
    <row r="48" spans="1:9" ht="12.75">
      <c r="A48" s="108"/>
      <c r="B48" s="109"/>
      <c r="C48" s="110"/>
      <c r="D48" s="108"/>
      <c r="E48" s="109"/>
      <c r="F48" s="110"/>
      <c r="G48" s="108"/>
      <c r="H48" s="109"/>
      <c r="I48" s="110"/>
    </row>
    <row r="49" spans="1:9" ht="12.75">
      <c r="A49" s="108"/>
      <c r="B49" s="109"/>
      <c r="C49" s="110"/>
      <c r="D49" s="108"/>
      <c r="E49" s="109"/>
      <c r="F49" s="110"/>
      <c r="G49" s="108"/>
      <c r="H49" s="109"/>
      <c r="I49" s="110"/>
    </row>
    <row r="50" spans="1:9" ht="12.75">
      <c r="A50" s="111"/>
      <c r="B50" s="112"/>
      <c r="C50" s="113"/>
      <c r="D50" s="111"/>
      <c r="E50" s="112"/>
      <c r="F50" s="113"/>
      <c r="G50" s="111"/>
      <c r="H50" s="112"/>
      <c r="I50" s="113"/>
    </row>
    <row r="51" spans="1:9" ht="12.75">
      <c r="A51" s="470" t="s">
        <v>221</v>
      </c>
      <c r="B51" s="471"/>
      <c r="C51" s="472"/>
      <c r="D51" s="470" t="s">
        <v>77</v>
      </c>
      <c r="E51" s="471"/>
      <c r="F51" s="472"/>
      <c r="G51" s="470"/>
      <c r="H51" s="471"/>
      <c r="I51" s="472"/>
    </row>
    <row r="52" spans="1:9" ht="12.75">
      <c r="A52" s="473" t="s">
        <v>222</v>
      </c>
      <c r="B52" s="474"/>
      <c r="C52" s="475"/>
      <c r="D52" s="473" t="s">
        <v>47</v>
      </c>
      <c r="E52" s="474"/>
      <c r="F52" s="475"/>
      <c r="G52" s="473"/>
      <c r="H52" s="474"/>
      <c r="I52" s="475"/>
    </row>
  </sheetData>
  <sheetProtection/>
  <mergeCells count="61">
    <mergeCell ref="A51:C51"/>
    <mergeCell ref="D51:F51"/>
    <mergeCell ref="G51:I51"/>
    <mergeCell ref="A52:C52"/>
    <mergeCell ref="D52:F52"/>
    <mergeCell ref="G52:I52"/>
    <mergeCell ref="A43:A44"/>
    <mergeCell ref="B43:B44"/>
    <mergeCell ref="C43:I44"/>
    <mergeCell ref="A45:I45"/>
    <mergeCell ref="A46:I46"/>
    <mergeCell ref="A39:A40"/>
    <mergeCell ref="B39:B40"/>
    <mergeCell ref="C39:I40"/>
    <mergeCell ref="A41:A42"/>
    <mergeCell ref="B41:B42"/>
    <mergeCell ref="C41:I42"/>
    <mergeCell ref="A35:A36"/>
    <mergeCell ref="B35:B36"/>
    <mergeCell ref="C35:I36"/>
    <mergeCell ref="A37:A38"/>
    <mergeCell ref="B37:B38"/>
    <mergeCell ref="C37:I38"/>
    <mergeCell ref="A31:A32"/>
    <mergeCell ref="B31:B32"/>
    <mergeCell ref="C31:I32"/>
    <mergeCell ref="A33:A34"/>
    <mergeCell ref="B33:B34"/>
    <mergeCell ref="C33:I34"/>
    <mergeCell ref="A27:A28"/>
    <mergeCell ref="B27:B28"/>
    <mergeCell ref="C27:I28"/>
    <mergeCell ref="A29:A30"/>
    <mergeCell ref="B29:B30"/>
    <mergeCell ref="C29:I30"/>
    <mergeCell ref="A23:A24"/>
    <mergeCell ref="B23:B24"/>
    <mergeCell ref="C23:I24"/>
    <mergeCell ref="A25:A26"/>
    <mergeCell ref="B25:B26"/>
    <mergeCell ref="C25:I26"/>
    <mergeCell ref="A14:I15"/>
    <mergeCell ref="A17:C18"/>
    <mergeCell ref="D17:F18"/>
    <mergeCell ref="G17:I18"/>
    <mergeCell ref="C20:I20"/>
    <mergeCell ref="A21:A22"/>
    <mergeCell ref="B21:B22"/>
    <mergeCell ref="C21:I22"/>
    <mergeCell ref="A6:I6"/>
    <mergeCell ref="A7:I8"/>
    <mergeCell ref="C9:F9"/>
    <mergeCell ref="G9:I9"/>
    <mergeCell ref="A10:F12"/>
    <mergeCell ref="G10:I12"/>
    <mergeCell ref="A1:B4"/>
    <mergeCell ref="C1:G4"/>
    <mergeCell ref="H1:I1"/>
    <mergeCell ref="H2:I2"/>
    <mergeCell ref="H3:I3"/>
    <mergeCell ref="H4:I4"/>
  </mergeCells>
  <printOptions horizontalCentered="1" verticalCentered="1"/>
  <pageMargins left="0.7874015748031497" right="0.7874015748031497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tabSelected="1" view="pageBreakPreview" zoomScale="85" zoomScaleNormal="70" zoomScaleSheetLayoutView="85" workbookViewId="0" topLeftCell="A1">
      <selection activeCell="K19" sqref="K19"/>
    </sheetView>
  </sheetViews>
  <sheetFormatPr defaultColWidth="9.140625" defaultRowHeight="12.75" customHeight="1" outlineLevelRow="1"/>
  <cols>
    <col min="1" max="1" width="14.00390625" style="162" customWidth="1"/>
    <col min="2" max="2" width="12.8515625" style="162" customWidth="1"/>
    <col min="3" max="3" width="3.00390625" style="162" customWidth="1"/>
    <col min="4" max="4" width="92.8515625" style="142" customWidth="1"/>
    <col min="5" max="5" width="11.57421875" style="162" customWidth="1"/>
    <col min="6" max="6" width="11.140625" style="166" customWidth="1"/>
    <col min="7" max="7" width="14.8515625" style="167" customWidth="1"/>
    <col min="8" max="8" width="24.00390625" style="168" bestFit="1" customWidth="1"/>
    <col min="9" max="9" width="10.8515625" style="169" customWidth="1"/>
    <col min="10" max="16384" width="9.140625" style="142" customWidth="1"/>
  </cols>
  <sheetData>
    <row r="1" spans="1:9" ht="30.75" customHeight="1">
      <c r="A1" s="250"/>
      <c r="B1" s="251"/>
      <c r="C1" s="140"/>
      <c r="D1" s="252"/>
      <c r="E1" s="252"/>
      <c r="F1" s="252"/>
      <c r="G1" s="252"/>
      <c r="H1" s="252"/>
      <c r="I1" s="253"/>
    </row>
    <row r="2" spans="1:9" ht="15.75" customHeight="1">
      <c r="A2" s="254"/>
      <c r="B2" s="141"/>
      <c r="C2" s="143"/>
      <c r="D2" s="145"/>
      <c r="E2" s="145"/>
      <c r="F2" s="145"/>
      <c r="G2" s="145"/>
      <c r="H2" s="145"/>
      <c r="I2" s="146"/>
    </row>
    <row r="3" spans="1:9" ht="7.5" customHeight="1">
      <c r="A3" s="254"/>
      <c r="B3" s="141"/>
      <c r="C3" s="143"/>
      <c r="D3" s="145"/>
      <c r="E3" s="145"/>
      <c r="F3" s="145"/>
      <c r="G3" s="145"/>
      <c r="H3" s="145"/>
      <c r="I3" s="146"/>
    </row>
    <row r="4" spans="1:9" ht="18" customHeight="1">
      <c r="A4" s="254"/>
      <c r="B4" s="141"/>
      <c r="C4" s="143"/>
      <c r="D4" s="255"/>
      <c r="E4" s="255"/>
      <c r="F4" s="255"/>
      <c r="G4" s="255"/>
      <c r="H4" s="255"/>
      <c r="I4" s="256"/>
    </row>
    <row r="5" spans="1:9" ht="7.5" customHeight="1">
      <c r="A5" s="254"/>
      <c r="B5" s="141"/>
      <c r="C5" s="143"/>
      <c r="D5" s="147"/>
      <c r="E5" s="147"/>
      <c r="F5" s="147"/>
      <c r="G5" s="147"/>
      <c r="H5" s="147"/>
      <c r="I5" s="148"/>
    </row>
    <row r="6" spans="1:9" s="150" customFormat="1" ht="18" customHeight="1">
      <c r="A6" s="490" t="s">
        <v>3</v>
      </c>
      <c r="B6" s="491"/>
      <c r="C6" s="170"/>
      <c r="D6" s="491" t="s">
        <v>224</v>
      </c>
      <c r="E6" s="491"/>
      <c r="F6" s="491"/>
      <c r="G6" s="491"/>
      <c r="H6" s="491"/>
      <c r="I6" s="494"/>
    </row>
    <row r="7" spans="1:9" s="150" customFormat="1" ht="7.5" customHeight="1">
      <c r="A7" s="171"/>
      <c r="B7" s="172"/>
      <c r="C7" s="173"/>
      <c r="D7" s="172"/>
      <c r="E7" s="172"/>
      <c r="F7" s="172"/>
      <c r="G7" s="172"/>
      <c r="H7" s="172"/>
      <c r="I7" s="174"/>
    </row>
    <row r="8" spans="1:9" s="150" customFormat="1" ht="18" customHeight="1">
      <c r="A8" s="490" t="s">
        <v>4</v>
      </c>
      <c r="B8" s="495"/>
      <c r="C8" s="170"/>
      <c r="D8" s="175" t="s">
        <v>223</v>
      </c>
      <c r="E8" s="170"/>
      <c r="F8" s="496" t="s">
        <v>5</v>
      </c>
      <c r="G8" s="496"/>
      <c r="H8" s="176">
        <v>94.495</v>
      </c>
      <c r="I8" s="177" t="s">
        <v>75</v>
      </c>
    </row>
    <row r="9" spans="1:9" s="150" customFormat="1" ht="7.5" customHeight="1">
      <c r="A9" s="171"/>
      <c r="B9" s="172"/>
      <c r="C9" s="173"/>
      <c r="D9" s="172"/>
      <c r="E9" s="170"/>
      <c r="F9" s="178"/>
      <c r="G9" s="178"/>
      <c r="H9" s="178"/>
      <c r="I9" s="179"/>
    </row>
    <row r="10" spans="1:9" s="150" customFormat="1" ht="18" customHeight="1">
      <c r="A10" s="490" t="s">
        <v>6</v>
      </c>
      <c r="B10" s="495"/>
      <c r="C10" s="170"/>
      <c r="D10" s="175" t="s">
        <v>249</v>
      </c>
      <c r="E10" s="170"/>
      <c r="F10" s="496" t="s">
        <v>73</v>
      </c>
      <c r="G10" s="496"/>
      <c r="H10" s="497" t="e">
        <f>$G$81</f>
        <v>#VALUE!</v>
      </c>
      <c r="I10" s="498"/>
    </row>
    <row r="11" spans="1:9" s="150" customFormat="1" ht="7.5" customHeight="1">
      <c r="A11" s="171"/>
      <c r="B11" s="172"/>
      <c r="C11" s="173"/>
      <c r="D11" s="172"/>
      <c r="E11" s="172"/>
      <c r="F11" s="172"/>
      <c r="G11" s="172"/>
      <c r="H11" s="172"/>
      <c r="I11" s="174"/>
    </row>
    <row r="12" spans="1:9" ht="18" customHeight="1" thickBot="1">
      <c r="A12" s="492" t="s">
        <v>7</v>
      </c>
      <c r="B12" s="493"/>
      <c r="C12" s="181"/>
      <c r="D12" s="182" t="s">
        <v>304</v>
      </c>
      <c r="E12" s="181"/>
      <c r="F12" s="504" t="s">
        <v>74</v>
      </c>
      <c r="G12" s="504"/>
      <c r="H12" s="499" t="e">
        <f>$H$10/$H$8</f>
        <v>#VALUE!</v>
      </c>
      <c r="I12" s="500"/>
    </row>
    <row r="13" spans="1:9" ht="7.5" customHeight="1" thickBot="1">
      <c r="A13" s="503"/>
      <c r="B13" s="503"/>
      <c r="C13" s="503"/>
      <c r="D13" s="503"/>
      <c r="E13" s="503"/>
      <c r="F13" s="503"/>
      <c r="G13" s="503"/>
      <c r="H13" s="503"/>
      <c r="I13" s="503"/>
    </row>
    <row r="14" spans="1:9" ht="20.25" customHeight="1" thickBot="1">
      <c r="A14" s="45" t="s">
        <v>23</v>
      </c>
      <c r="B14" s="45" t="s">
        <v>52</v>
      </c>
      <c r="C14" s="183"/>
      <c r="D14" s="184" t="s">
        <v>258</v>
      </c>
      <c r="E14" s="185" t="s">
        <v>11</v>
      </c>
      <c r="F14" s="186" t="s">
        <v>12</v>
      </c>
      <c r="G14" s="187" t="s">
        <v>256</v>
      </c>
      <c r="H14" s="184" t="s">
        <v>257</v>
      </c>
      <c r="I14" s="188" t="s">
        <v>13</v>
      </c>
    </row>
    <row r="15" spans="1:9" ht="17.25" customHeight="1" thickBot="1">
      <c r="A15" s="487">
        <v>1</v>
      </c>
      <c r="B15" s="488"/>
      <c r="C15" s="189"/>
      <c r="D15" s="190" t="s">
        <v>16</v>
      </c>
      <c r="E15" s="481">
        <f>E16</f>
        <v>0</v>
      </c>
      <c r="F15" s="481"/>
      <c r="G15" s="481"/>
      <c r="H15" s="191"/>
      <c r="I15" s="192" t="e">
        <f>E15/$G$80</f>
        <v>#DIV/0!</v>
      </c>
    </row>
    <row r="16" spans="1:9" ht="17.25" customHeight="1" outlineLevel="1">
      <c r="A16" s="482" t="s">
        <v>17</v>
      </c>
      <c r="B16" s="483"/>
      <c r="C16" s="193"/>
      <c r="D16" s="194" t="s">
        <v>16</v>
      </c>
      <c r="E16" s="505">
        <f>SUM(H17:H27)</f>
        <v>0</v>
      </c>
      <c r="F16" s="506"/>
      <c r="G16" s="507"/>
      <c r="H16" s="195"/>
      <c r="I16" s="196" t="e">
        <f>E16/$G$80</f>
        <v>#DIV/0!</v>
      </c>
    </row>
    <row r="17" spans="1:9" ht="18" customHeight="1" outlineLevel="1">
      <c r="A17" s="197" t="s">
        <v>196</v>
      </c>
      <c r="B17" s="129" t="s">
        <v>260</v>
      </c>
      <c r="C17" s="130"/>
      <c r="D17" s="131" t="s">
        <v>119</v>
      </c>
      <c r="E17" s="198" t="s">
        <v>78</v>
      </c>
      <c r="F17" s="199">
        <v>6</v>
      </c>
      <c r="G17" s="151"/>
      <c r="H17" s="132">
        <f>G17*F17</f>
        <v>0</v>
      </c>
      <c r="I17" s="200" t="e">
        <f aca="true" t="shared" si="0" ref="I17:I27">H17/$G$80</f>
        <v>#DIV/0!</v>
      </c>
    </row>
    <row r="18" spans="1:9" ht="18" customHeight="1" outlineLevel="1">
      <c r="A18" s="197" t="s">
        <v>280</v>
      </c>
      <c r="B18" s="201" t="s">
        <v>267</v>
      </c>
      <c r="C18" s="202"/>
      <c r="D18" s="119" t="s">
        <v>266</v>
      </c>
      <c r="E18" s="120" t="s">
        <v>272</v>
      </c>
      <c r="F18" s="199">
        <v>1</v>
      </c>
      <c r="G18" s="152"/>
      <c r="H18" s="121">
        <f aca="true" t="shared" si="1" ref="H18:H27">F18*G18</f>
        <v>0</v>
      </c>
      <c r="I18" s="203" t="e">
        <f t="shared" si="0"/>
        <v>#DIV/0!</v>
      </c>
    </row>
    <row r="19" spans="1:9" ht="18.75" customHeight="1" outlineLevel="1">
      <c r="A19" s="197" t="s">
        <v>197</v>
      </c>
      <c r="B19" s="201" t="s">
        <v>273</v>
      </c>
      <c r="C19" s="202" t="s">
        <v>274</v>
      </c>
      <c r="D19" s="119" t="s">
        <v>275</v>
      </c>
      <c r="E19" s="120" t="s">
        <v>270</v>
      </c>
      <c r="F19" s="199">
        <v>2</v>
      </c>
      <c r="G19" s="152"/>
      <c r="H19" s="121">
        <f t="shared" si="1"/>
        <v>0</v>
      </c>
      <c r="I19" s="203" t="e">
        <f t="shared" si="0"/>
        <v>#DIV/0!</v>
      </c>
    </row>
    <row r="20" spans="1:9" ht="18" customHeight="1" outlineLevel="1">
      <c r="A20" s="197" t="s">
        <v>201</v>
      </c>
      <c r="B20" s="201" t="s">
        <v>268</v>
      </c>
      <c r="C20" s="202" t="s">
        <v>274</v>
      </c>
      <c r="D20" s="119" t="s">
        <v>269</v>
      </c>
      <c r="E20" s="120" t="s">
        <v>271</v>
      </c>
      <c r="F20" s="199">
        <v>2</v>
      </c>
      <c r="G20" s="152"/>
      <c r="H20" s="121">
        <f t="shared" si="1"/>
        <v>0</v>
      </c>
      <c r="I20" s="203" t="e">
        <f t="shared" si="0"/>
        <v>#DIV/0!</v>
      </c>
    </row>
    <row r="21" spans="1:9" ht="18" customHeight="1" outlineLevel="1">
      <c r="A21" s="197" t="s">
        <v>202</v>
      </c>
      <c r="B21" s="201">
        <v>20210</v>
      </c>
      <c r="C21" s="202" t="s">
        <v>122</v>
      </c>
      <c r="D21" s="135" t="s">
        <v>308</v>
      </c>
      <c r="E21" s="134" t="s">
        <v>18</v>
      </c>
      <c r="F21" s="204">
        <v>24</v>
      </c>
      <c r="G21" s="153"/>
      <c r="H21" s="121">
        <f t="shared" si="1"/>
        <v>0</v>
      </c>
      <c r="I21" s="203" t="e">
        <f t="shared" si="0"/>
        <v>#DIV/0!</v>
      </c>
    </row>
    <row r="22" spans="1:9" ht="18" customHeight="1" outlineLevel="1">
      <c r="A22" s="197" t="s">
        <v>203</v>
      </c>
      <c r="B22" s="201">
        <v>20202</v>
      </c>
      <c r="C22" s="202" t="s">
        <v>122</v>
      </c>
      <c r="D22" s="135" t="s">
        <v>309</v>
      </c>
      <c r="E22" s="134" t="s">
        <v>305</v>
      </c>
      <c r="F22" s="204">
        <v>1</v>
      </c>
      <c r="G22" s="153"/>
      <c r="H22" s="121">
        <f t="shared" si="1"/>
        <v>0</v>
      </c>
      <c r="I22" s="203" t="e">
        <f t="shared" si="0"/>
        <v>#DIV/0!</v>
      </c>
    </row>
    <row r="23" spans="1:9" ht="18" customHeight="1" outlineLevel="1">
      <c r="A23" s="197" t="s">
        <v>246</v>
      </c>
      <c r="B23" s="659" t="s">
        <v>326</v>
      </c>
      <c r="C23" s="660" t="s">
        <v>274</v>
      </c>
      <c r="D23" s="657" t="s">
        <v>327</v>
      </c>
      <c r="E23" s="658" t="s">
        <v>305</v>
      </c>
      <c r="F23" s="661">
        <v>1</v>
      </c>
      <c r="G23" s="152"/>
      <c r="H23" s="121">
        <f>F23*G23</f>
        <v>0</v>
      </c>
      <c r="I23" s="203" t="e">
        <f>H23/$G$80</f>
        <v>#DIV/0!</v>
      </c>
    </row>
    <row r="24" spans="1:9" ht="18.75" customHeight="1" outlineLevel="1">
      <c r="A24" s="197" t="s">
        <v>247</v>
      </c>
      <c r="B24" s="659" t="s">
        <v>328</v>
      </c>
      <c r="C24" s="660" t="s">
        <v>274</v>
      </c>
      <c r="D24" s="657" t="s">
        <v>329</v>
      </c>
      <c r="E24" s="658" t="s">
        <v>305</v>
      </c>
      <c r="F24" s="661">
        <v>2</v>
      </c>
      <c r="G24" s="152"/>
      <c r="H24" s="121">
        <f>F24*G24</f>
        <v>0</v>
      </c>
      <c r="I24" s="203" t="e">
        <f>H24/$G$80</f>
        <v>#DIV/0!</v>
      </c>
    </row>
    <row r="25" spans="1:9" ht="18" customHeight="1" outlineLevel="1">
      <c r="A25" s="197" t="s">
        <v>323</v>
      </c>
      <c r="B25" s="659" t="s">
        <v>330</v>
      </c>
      <c r="C25" s="660" t="s">
        <v>274</v>
      </c>
      <c r="D25" s="657" t="s">
        <v>331</v>
      </c>
      <c r="E25" s="658" t="s">
        <v>305</v>
      </c>
      <c r="F25" s="661">
        <v>1</v>
      </c>
      <c r="G25" s="152"/>
      <c r="H25" s="121">
        <f>F25*G25</f>
        <v>0</v>
      </c>
      <c r="I25" s="203" t="e">
        <f>H25/$G$80</f>
        <v>#DIV/0!</v>
      </c>
    </row>
    <row r="26" spans="1:9" ht="18" customHeight="1" outlineLevel="1">
      <c r="A26" s="197" t="s">
        <v>324</v>
      </c>
      <c r="B26" s="201" t="s">
        <v>284</v>
      </c>
      <c r="C26" s="202"/>
      <c r="D26" s="135" t="s">
        <v>285</v>
      </c>
      <c r="E26" s="120" t="s">
        <v>286</v>
      </c>
      <c r="F26" s="204">
        <v>0.6883128000000001</v>
      </c>
      <c r="G26" s="151"/>
      <c r="H26" s="121">
        <f t="shared" si="1"/>
        <v>0</v>
      </c>
      <c r="I26" s="203" t="e">
        <f t="shared" si="0"/>
        <v>#DIV/0!</v>
      </c>
    </row>
    <row r="27" spans="1:9" ht="18" customHeight="1" outlineLevel="1" thickBot="1">
      <c r="A27" s="197" t="s">
        <v>325</v>
      </c>
      <c r="B27" s="205" t="s">
        <v>261</v>
      </c>
      <c r="C27" s="206"/>
      <c r="D27" s="127" t="s">
        <v>120</v>
      </c>
      <c r="E27" s="207" t="s">
        <v>78</v>
      </c>
      <c r="F27" s="208">
        <v>49.50000000000001</v>
      </c>
      <c r="G27" s="151"/>
      <c r="H27" s="128">
        <f t="shared" si="1"/>
        <v>0</v>
      </c>
      <c r="I27" s="209" t="e">
        <f t="shared" si="0"/>
        <v>#DIV/0!</v>
      </c>
    </row>
    <row r="28" spans="1:9" ht="15.75" customHeight="1" thickBot="1">
      <c r="A28" s="487">
        <v>2</v>
      </c>
      <c r="B28" s="488"/>
      <c r="C28" s="189"/>
      <c r="D28" s="190" t="s">
        <v>50</v>
      </c>
      <c r="E28" s="481">
        <f>SUM(E29)</f>
        <v>0</v>
      </c>
      <c r="F28" s="481"/>
      <c r="G28" s="481"/>
      <c r="H28" s="191"/>
      <c r="I28" s="192" t="e">
        <f>E28/$G$80</f>
        <v>#DIV/0!</v>
      </c>
    </row>
    <row r="29" spans="1:9" ht="14.25" customHeight="1" outlineLevel="1">
      <c r="A29" s="501" t="s">
        <v>48</v>
      </c>
      <c r="B29" s="502"/>
      <c r="C29" s="210"/>
      <c r="D29" s="211" t="s">
        <v>50</v>
      </c>
      <c r="E29" s="489">
        <f>SUM(H30:H35)</f>
        <v>0</v>
      </c>
      <c r="F29" s="489"/>
      <c r="G29" s="489"/>
      <c r="H29" s="212"/>
      <c r="I29" s="213" t="e">
        <f>E29/$G$80</f>
        <v>#DIV/0!</v>
      </c>
    </row>
    <row r="30" spans="1:9" ht="18" customHeight="1" outlineLevel="1">
      <c r="A30" s="214" t="s">
        <v>19</v>
      </c>
      <c r="B30" s="215">
        <v>97622</v>
      </c>
      <c r="C30" s="216"/>
      <c r="D30" s="122" t="s">
        <v>251</v>
      </c>
      <c r="E30" s="217" t="s">
        <v>79</v>
      </c>
      <c r="F30" s="218">
        <v>2</v>
      </c>
      <c r="G30" s="151"/>
      <c r="H30" s="123">
        <f aca="true" t="shared" si="2" ref="H30:H35">F30*G30</f>
        <v>0</v>
      </c>
      <c r="I30" s="219" t="e">
        <f aca="true" t="shared" si="3" ref="I30:I35">H30/$G$80</f>
        <v>#DIV/0!</v>
      </c>
    </row>
    <row r="31" spans="1:9" ht="18" customHeight="1" outlineLevel="1">
      <c r="A31" s="197" t="s">
        <v>49</v>
      </c>
      <c r="B31" s="201">
        <v>45009</v>
      </c>
      <c r="C31" s="220" t="s">
        <v>255</v>
      </c>
      <c r="D31" s="124" t="s">
        <v>82</v>
      </c>
      <c r="E31" s="221" t="s">
        <v>79</v>
      </c>
      <c r="F31" s="222">
        <v>0.18000000000000005</v>
      </c>
      <c r="G31" s="154"/>
      <c r="H31" s="121">
        <f t="shared" si="2"/>
        <v>0</v>
      </c>
      <c r="I31" s="203" t="e">
        <f t="shared" si="3"/>
        <v>#DIV/0!</v>
      </c>
    </row>
    <row r="32" spans="1:9" ht="18" customHeight="1" outlineLevel="1">
      <c r="A32" s="197" t="s">
        <v>198</v>
      </c>
      <c r="B32" s="201">
        <v>50300</v>
      </c>
      <c r="C32" s="220" t="s">
        <v>122</v>
      </c>
      <c r="D32" s="125" t="s">
        <v>310</v>
      </c>
      <c r="E32" s="126" t="s">
        <v>78</v>
      </c>
      <c r="F32" s="222">
        <v>3.2445</v>
      </c>
      <c r="G32" s="153"/>
      <c r="H32" s="121">
        <f t="shared" si="2"/>
        <v>0</v>
      </c>
      <c r="I32" s="203" t="e">
        <f t="shared" si="3"/>
        <v>#DIV/0!</v>
      </c>
    </row>
    <row r="33" spans="1:9" ht="18" customHeight="1" outlineLevel="1">
      <c r="A33" s="197" t="s">
        <v>80</v>
      </c>
      <c r="B33" s="223">
        <v>72897</v>
      </c>
      <c r="C33" s="220"/>
      <c r="D33" s="124" t="s">
        <v>176</v>
      </c>
      <c r="E33" s="221" t="s">
        <v>79</v>
      </c>
      <c r="F33" s="222">
        <v>111.23774999999999</v>
      </c>
      <c r="G33" s="151"/>
      <c r="H33" s="121">
        <f t="shared" si="2"/>
        <v>0</v>
      </c>
      <c r="I33" s="203" t="e">
        <f t="shared" si="3"/>
        <v>#DIV/0!</v>
      </c>
    </row>
    <row r="34" spans="1:9" ht="18" customHeight="1" outlineLevel="1">
      <c r="A34" s="197" t="s">
        <v>81</v>
      </c>
      <c r="B34" s="223">
        <v>72899</v>
      </c>
      <c r="C34" s="220"/>
      <c r="D34" s="124" t="s">
        <v>177</v>
      </c>
      <c r="E34" s="221" t="s">
        <v>79</v>
      </c>
      <c r="F34" s="222">
        <v>111.23774999999999</v>
      </c>
      <c r="G34" s="151"/>
      <c r="H34" s="121">
        <f t="shared" si="2"/>
        <v>0</v>
      </c>
      <c r="I34" s="203" t="e">
        <f t="shared" si="3"/>
        <v>#DIV/0!</v>
      </c>
    </row>
    <row r="35" spans="1:9" ht="18" customHeight="1" outlineLevel="1" thickBot="1">
      <c r="A35" s="197" t="s">
        <v>199</v>
      </c>
      <c r="B35" s="223">
        <v>72900</v>
      </c>
      <c r="C35" s="220"/>
      <c r="D35" s="124" t="s">
        <v>178</v>
      </c>
      <c r="E35" s="221" t="s">
        <v>79</v>
      </c>
      <c r="F35" s="222">
        <v>111.23774999999999</v>
      </c>
      <c r="G35" s="151"/>
      <c r="H35" s="121">
        <f t="shared" si="2"/>
        <v>0</v>
      </c>
      <c r="I35" s="203" t="e">
        <f t="shared" si="3"/>
        <v>#DIV/0!</v>
      </c>
    </row>
    <row r="36" spans="1:9" ht="15.75" customHeight="1" thickBot="1">
      <c r="A36" s="487">
        <v>3</v>
      </c>
      <c r="B36" s="488"/>
      <c r="C36" s="189"/>
      <c r="D36" s="190" t="s">
        <v>83</v>
      </c>
      <c r="E36" s="481">
        <f>E37</f>
        <v>0</v>
      </c>
      <c r="F36" s="481"/>
      <c r="G36" s="481"/>
      <c r="H36" s="191"/>
      <c r="I36" s="192" t="e">
        <f>E36/$G$80</f>
        <v>#DIV/0!</v>
      </c>
    </row>
    <row r="37" spans="1:9" ht="12.75" customHeight="1" outlineLevel="1">
      <c r="A37" s="482" t="s">
        <v>179</v>
      </c>
      <c r="B37" s="483"/>
      <c r="C37" s="193"/>
      <c r="D37" s="194" t="s">
        <v>83</v>
      </c>
      <c r="E37" s="484">
        <f>SUM(H38:H46)</f>
        <v>0</v>
      </c>
      <c r="F37" s="484"/>
      <c r="G37" s="484"/>
      <c r="H37" s="195"/>
      <c r="I37" s="196" t="e">
        <f>E37/$G$80</f>
        <v>#DIV/0!</v>
      </c>
    </row>
    <row r="38" spans="1:9" ht="18" customHeight="1" outlineLevel="1">
      <c r="A38" s="224" t="s">
        <v>180</v>
      </c>
      <c r="B38" s="225">
        <v>41100</v>
      </c>
      <c r="C38" s="226" t="s">
        <v>122</v>
      </c>
      <c r="D38" s="42" t="s">
        <v>295</v>
      </c>
      <c r="E38" s="81" t="s">
        <v>79</v>
      </c>
      <c r="F38" s="227">
        <v>187.52100000000002</v>
      </c>
      <c r="G38" s="153"/>
      <c r="H38" s="1">
        <f>F38*G38</f>
        <v>0</v>
      </c>
      <c r="I38" s="228" t="e">
        <f aca="true" t="shared" si="4" ref="I38:I46">H38/$G$80</f>
        <v>#DIV/0!</v>
      </c>
    </row>
    <row r="39" spans="1:9" ht="18" customHeight="1" outlineLevel="1">
      <c r="A39" s="224" t="s">
        <v>181</v>
      </c>
      <c r="B39" s="229">
        <v>41500</v>
      </c>
      <c r="C39" s="230" t="s">
        <v>122</v>
      </c>
      <c r="D39" s="42" t="s">
        <v>311</v>
      </c>
      <c r="E39" s="81" t="s">
        <v>79</v>
      </c>
      <c r="F39" s="227">
        <v>105.29415</v>
      </c>
      <c r="G39" s="153"/>
      <c r="H39" s="1">
        <f aca="true" t="shared" si="5" ref="H39:H44">F39*G39</f>
        <v>0</v>
      </c>
      <c r="I39" s="228" t="e">
        <f t="shared" si="4"/>
        <v>#DIV/0!</v>
      </c>
    </row>
    <row r="40" spans="1:9" ht="18" customHeight="1" outlineLevel="1">
      <c r="A40" s="224" t="s">
        <v>182</v>
      </c>
      <c r="B40" s="229">
        <v>46000</v>
      </c>
      <c r="C40" s="230" t="s">
        <v>122</v>
      </c>
      <c r="D40" s="42" t="s">
        <v>296</v>
      </c>
      <c r="E40" s="81" t="s">
        <v>146</v>
      </c>
      <c r="F40" s="227">
        <v>1579.41225</v>
      </c>
      <c r="G40" s="153"/>
      <c r="H40" s="1">
        <f t="shared" si="5"/>
        <v>0</v>
      </c>
      <c r="I40" s="228" t="e">
        <f t="shared" si="4"/>
        <v>#DIV/0!</v>
      </c>
    </row>
    <row r="41" spans="1:9" ht="25.5" customHeight="1" outlineLevel="1">
      <c r="A41" s="224" t="s">
        <v>183</v>
      </c>
      <c r="B41" s="229">
        <v>43100</v>
      </c>
      <c r="C41" s="230" t="s">
        <v>122</v>
      </c>
      <c r="D41" s="42" t="s">
        <v>312</v>
      </c>
      <c r="E41" s="81" t="s">
        <v>79</v>
      </c>
      <c r="F41" s="227">
        <v>53.262750000000004</v>
      </c>
      <c r="G41" s="153"/>
      <c r="H41" s="1">
        <f t="shared" si="5"/>
        <v>0</v>
      </c>
      <c r="I41" s="228" t="e">
        <f t="shared" si="4"/>
        <v>#DIV/0!</v>
      </c>
    </row>
    <row r="42" spans="1:9" ht="18" customHeight="1" outlineLevel="1">
      <c r="A42" s="224" t="s">
        <v>184</v>
      </c>
      <c r="B42" s="229">
        <v>43200</v>
      </c>
      <c r="C42" s="230" t="s">
        <v>122</v>
      </c>
      <c r="D42" s="42" t="s">
        <v>313</v>
      </c>
      <c r="E42" s="81" t="s">
        <v>79</v>
      </c>
      <c r="F42" s="227">
        <v>106.52550000000001</v>
      </c>
      <c r="G42" s="153"/>
      <c r="H42" s="1">
        <f t="shared" si="5"/>
        <v>0</v>
      </c>
      <c r="I42" s="228" t="e">
        <f t="shared" si="4"/>
        <v>#DIV/0!</v>
      </c>
    </row>
    <row r="43" spans="1:9" ht="25.5" customHeight="1" outlineLevel="1">
      <c r="A43" s="224" t="s">
        <v>185</v>
      </c>
      <c r="B43" s="229">
        <v>72400</v>
      </c>
      <c r="C43" s="230" t="s">
        <v>122</v>
      </c>
      <c r="D43" s="42" t="s">
        <v>314</v>
      </c>
      <c r="E43" s="81" t="s">
        <v>79</v>
      </c>
      <c r="F43" s="227">
        <v>94.495</v>
      </c>
      <c r="G43" s="153"/>
      <c r="H43" s="1">
        <f t="shared" si="5"/>
        <v>0</v>
      </c>
      <c r="I43" s="228" t="e">
        <f t="shared" si="4"/>
        <v>#DIV/0!</v>
      </c>
    </row>
    <row r="44" spans="1:9" ht="25.5" customHeight="1" outlineLevel="1">
      <c r="A44" s="224" t="s">
        <v>186</v>
      </c>
      <c r="B44" s="229">
        <v>74006</v>
      </c>
      <c r="C44" s="230" t="s">
        <v>122</v>
      </c>
      <c r="D44" s="42" t="s">
        <v>315</v>
      </c>
      <c r="E44" s="81" t="s">
        <v>78</v>
      </c>
      <c r="F44" s="227">
        <v>83.035</v>
      </c>
      <c r="G44" s="153"/>
      <c r="H44" s="1">
        <f t="shared" si="5"/>
        <v>0</v>
      </c>
      <c r="I44" s="228" t="e">
        <f t="shared" si="4"/>
        <v>#DIV/0!</v>
      </c>
    </row>
    <row r="45" spans="1:9" ht="18" customHeight="1" outlineLevel="1">
      <c r="A45" s="224" t="s">
        <v>187</v>
      </c>
      <c r="B45" s="231">
        <v>43500</v>
      </c>
      <c r="C45" s="232" t="s">
        <v>122</v>
      </c>
      <c r="D45" s="43" t="s">
        <v>316</v>
      </c>
      <c r="E45" s="114" t="s">
        <v>78</v>
      </c>
      <c r="F45" s="233">
        <v>42.185</v>
      </c>
      <c r="G45" s="153"/>
      <c r="H45" s="44">
        <f>F45*G45</f>
        <v>0</v>
      </c>
      <c r="I45" s="234" t="e">
        <f t="shared" si="4"/>
        <v>#DIV/0!</v>
      </c>
    </row>
    <row r="46" spans="1:9" ht="18" customHeight="1" outlineLevel="1" thickBot="1">
      <c r="A46" s="235" t="s">
        <v>188</v>
      </c>
      <c r="B46" s="236">
        <v>54800</v>
      </c>
      <c r="C46" s="237" t="s">
        <v>122</v>
      </c>
      <c r="D46" s="115" t="s">
        <v>317</v>
      </c>
      <c r="E46" s="116" t="s">
        <v>79</v>
      </c>
      <c r="F46" s="238">
        <v>12.655499999999998</v>
      </c>
      <c r="G46" s="153"/>
      <c r="H46" s="117">
        <f>F46*G46</f>
        <v>0</v>
      </c>
      <c r="I46" s="239" t="e">
        <f t="shared" si="4"/>
        <v>#DIV/0!</v>
      </c>
    </row>
    <row r="47" spans="1:9" ht="15.75" customHeight="1" thickBot="1">
      <c r="A47" s="487">
        <v>4</v>
      </c>
      <c r="B47" s="488"/>
      <c r="C47" s="189"/>
      <c r="D47" s="190" t="s">
        <v>121</v>
      </c>
      <c r="E47" s="481">
        <f>SUM(E48,E55,E68)</f>
        <v>0</v>
      </c>
      <c r="F47" s="481"/>
      <c r="G47" s="481"/>
      <c r="H47" s="191"/>
      <c r="I47" s="192" t="e">
        <f>E47/$G$80</f>
        <v>#DIV/0!</v>
      </c>
    </row>
    <row r="48" spans="1:9" ht="14.25" customHeight="1" outlineLevel="1">
      <c r="A48" s="482" t="s">
        <v>189</v>
      </c>
      <c r="B48" s="483" t="s">
        <v>20</v>
      </c>
      <c r="C48" s="193"/>
      <c r="D48" s="194" t="s">
        <v>281</v>
      </c>
      <c r="E48" s="484">
        <f>SUM(H49:H54)</f>
        <v>0</v>
      </c>
      <c r="F48" s="484"/>
      <c r="G48" s="484"/>
      <c r="H48" s="195"/>
      <c r="I48" s="196" t="e">
        <f>E48/$G$80</f>
        <v>#DIV/0!</v>
      </c>
    </row>
    <row r="49" spans="1:9" ht="18" customHeight="1" outlineLevel="1">
      <c r="A49" s="224" t="s">
        <v>190</v>
      </c>
      <c r="B49" s="229">
        <v>51401</v>
      </c>
      <c r="C49" s="240" t="s">
        <v>122</v>
      </c>
      <c r="D49" s="42" t="s">
        <v>318</v>
      </c>
      <c r="E49" s="81" t="s">
        <v>18</v>
      </c>
      <c r="F49" s="227">
        <v>19.51</v>
      </c>
      <c r="G49" s="153"/>
      <c r="H49" s="1">
        <f aca="true" t="shared" si="6" ref="H49:H54">F49*G49</f>
        <v>0</v>
      </c>
      <c r="I49" s="228" t="e">
        <f aca="true" t="shared" si="7" ref="I49:I54">H49/$G$80</f>
        <v>#DIV/0!</v>
      </c>
    </row>
    <row r="50" spans="1:9" ht="18" customHeight="1" outlineLevel="1">
      <c r="A50" s="224" t="s">
        <v>191</v>
      </c>
      <c r="B50" s="229">
        <v>51902</v>
      </c>
      <c r="C50" s="240" t="s">
        <v>122</v>
      </c>
      <c r="D50" s="42" t="s">
        <v>319</v>
      </c>
      <c r="E50" s="81" t="s">
        <v>79</v>
      </c>
      <c r="F50" s="227">
        <v>1.5364125000000002</v>
      </c>
      <c r="G50" s="153"/>
      <c r="H50" s="1">
        <f t="shared" si="6"/>
        <v>0</v>
      </c>
      <c r="I50" s="228" t="e">
        <f t="shared" si="7"/>
        <v>#DIV/0!</v>
      </c>
    </row>
    <row r="51" spans="1:9" ht="25.5" customHeight="1" outlineLevel="1">
      <c r="A51" s="224" t="s">
        <v>192</v>
      </c>
      <c r="B51" s="241">
        <v>94107</v>
      </c>
      <c r="C51" s="220"/>
      <c r="D51" s="119" t="s">
        <v>144</v>
      </c>
      <c r="E51" s="120" t="s">
        <v>79</v>
      </c>
      <c r="F51" s="222">
        <v>10.7548875</v>
      </c>
      <c r="G51" s="151"/>
      <c r="H51" s="121">
        <f t="shared" si="6"/>
        <v>0</v>
      </c>
      <c r="I51" s="203" t="e">
        <f t="shared" si="7"/>
        <v>#DIV/0!</v>
      </c>
    </row>
    <row r="52" spans="1:9" ht="18" customHeight="1" outlineLevel="1">
      <c r="A52" s="224" t="s">
        <v>193</v>
      </c>
      <c r="B52" s="229">
        <v>54200</v>
      </c>
      <c r="C52" s="240" t="s">
        <v>122</v>
      </c>
      <c r="D52" s="42" t="s">
        <v>320</v>
      </c>
      <c r="E52" s="81" t="s">
        <v>79</v>
      </c>
      <c r="F52" s="227">
        <v>3.5118</v>
      </c>
      <c r="G52" s="153"/>
      <c r="H52" s="1">
        <f t="shared" si="6"/>
        <v>0</v>
      </c>
      <c r="I52" s="228" t="e">
        <f t="shared" si="7"/>
        <v>#DIV/0!</v>
      </c>
    </row>
    <row r="53" spans="1:9" ht="18" customHeight="1" outlineLevel="1">
      <c r="A53" s="224" t="s">
        <v>282</v>
      </c>
      <c r="B53" s="229">
        <v>52300</v>
      </c>
      <c r="C53" s="240" t="s">
        <v>122</v>
      </c>
      <c r="D53" s="42" t="s">
        <v>283</v>
      </c>
      <c r="E53" s="81" t="s">
        <v>79</v>
      </c>
      <c r="F53" s="227">
        <v>0.287</v>
      </c>
      <c r="G53" s="153"/>
      <c r="H53" s="1">
        <f t="shared" si="6"/>
        <v>0</v>
      </c>
      <c r="I53" s="228" t="e">
        <f t="shared" si="7"/>
        <v>#DIV/0!</v>
      </c>
    </row>
    <row r="54" spans="1:9" ht="25.5" outlineLevel="1">
      <c r="A54" s="224" t="s">
        <v>302</v>
      </c>
      <c r="B54" s="241" t="s">
        <v>306</v>
      </c>
      <c r="C54" s="220" t="s">
        <v>274</v>
      </c>
      <c r="D54" s="119" t="s">
        <v>307</v>
      </c>
      <c r="E54" s="120" t="s">
        <v>18</v>
      </c>
      <c r="F54" s="222">
        <v>15.32</v>
      </c>
      <c r="G54" s="152"/>
      <c r="H54" s="121">
        <f t="shared" si="6"/>
        <v>0</v>
      </c>
      <c r="I54" s="203" t="e">
        <f t="shared" si="7"/>
        <v>#DIV/0!</v>
      </c>
    </row>
    <row r="55" spans="1:9" ht="14.25" customHeight="1" outlineLevel="1">
      <c r="A55" s="485" t="s">
        <v>160</v>
      </c>
      <c r="B55" s="486" t="s">
        <v>20</v>
      </c>
      <c r="C55" s="242"/>
      <c r="D55" s="243" t="s">
        <v>143</v>
      </c>
      <c r="E55" s="480">
        <f>SUM(H56:H67)</f>
        <v>0</v>
      </c>
      <c r="F55" s="480"/>
      <c r="G55" s="480"/>
      <c r="H55" s="244"/>
      <c r="I55" s="245" t="e">
        <f>E55/$G$80</f>
        <v>#DIV/0!</v>
      </c>
    </row>
    <row r="56" spans="1:9" ht="18" customHeight="1" outlineLevel="1">
      <c r="A56" s="224" t="s">
        <v>161</v>
      </c>
      <c r="B56" s="201">
        <v>41100</v>
      </c>
      <c r="C56" s="220" t="s">
        <v>122</v>
      </c>
      <c r="D56" s="135" t="s">
        <v>295</v>
      </c>
      <c r="E56" s="134" t="s">
        <v>293</v>
      </c>
      <c r="F56" s="222">
        <v>37.28</v>
      </c>
      <c r="G56" s="153"/>
      <c r="H56" s="121">
        <f>F56*G56</f>
        <v>0</v>
      </c>
      <c r="I56" s="203" t="e">
        <f aca="true" t="shared" si="8" ref="I56:I67">H56/$G$80</f>
        <v>#DIV/0!</v>
      </c>
    </row>
    <row r="57" spans="1:9" ht="18" customHeight="1" outlineLevel="1">
      <c r="A57" s="224" t="s">
        <v>162</v>
      </c>
      <c r="B57" s="201">
        <v>46000</v>
      </c>
      <c r="C57" s="220" t="s">
        <v>122</v>
      </c>
      <c r="D57" s="135" t="s">
        <v>296</v>
      </c>
      <c r="E57" s="134" t="s">
        <v>293</v>
      </c>
      <c r="F57" s="222">
        <v>48.464000000000006</v>
      </c>
      <c r="G57" s="153"/>
      <c r="H57" s="121">
        <f>F57*G57</f>
        <v>0</v>
      </c>
      <c r="I57" s="203" t="e">
        <f t="shared" si="8"/>
        <v>#DIV/0!</v>
      </c>
    </row>
    <row r="58" spans="1:9" ht="18" customHeight="1" outlineLevel="1">
      <c r="A58" s="224" t="s">
        <v>163</v>
      </c>
      <c r="B58" s="201">
        <v>72961</v>
      </c>
      <c r="C58" s="220"/>
      <c r="D58" s="119" t="s">
        <v>290</v>
      </c>
      <c r="E58" s="134" t="s">
        <v>78</v>
      </c>
      <c r="F58" s="222">
        <v>71.69925</v>
      </c>
      <c r="G58" s="151"/>
      <c r="H58" s="121">
        <f>F58*G58</f>
        <v>0</v>
      </c>
      <c r="I58" s="203" t="e">
        <f t="shared" si="8"/>
        <v>#DIV/0!</v>
      </c>
    </row>
    <row r="59" spans="1:9" ht="25.5" customHeight="1" outlineLevel="1">
      <c r="A59" s="224" t="s">
        <v>164</v>
      </c>
      <c r="B59" s="241">
        <v>96400</v>
      </c>
      <c r="C59" s="220"/>
      <c r="D59" s="135" t="s">
        <v>291</v>
      </c>
      <c r="E59" s="134" t="s">
        <v>79</v>
      </c>
      <c r="F59" s="222">
        <v>21.509775</v>
      </c>
      <c r="G59" s="151"/>
      <c r="H59" s="121">
        <f aca="true" t="shared" si="9" ref="H59:H65">F59*G59</f>
        <v>0</v>
      </c>
      <c r="I59" s="203" t="e">
        <f t="shared" si="8"/>
        <v>#DIV/0!</v>
      </c>
    </row>
    <row r="60" spans="1:9" ht="18" customHeight="1" outlineLevel="1">
      <c r="A60" s="224" t="s">
        <v>165</v>
      </c>
      <c r="B60" s="241">
        <v>72848</v>
      </c>
      <c r="C60" s="220"/>
      <c r="D60" s="135" t="s">
        <v>292</v>
      </c>
      <c r="E60" s="134" t="s">
        <v>286</v>
      </c>
      <c r="F60" s="222">
        <v>55.92541500000001</v>
      </c>
      <c r="G60" s="151"/>
      <c r="H60" s="121">
        <f t="shared" si="9"/>
        <v>0</v>
      </c>
      <c r="I60" s="203" t="e">
        <f t="shared" si="8"/>
        <v>#DIV/0!</v>
      </c>
    </row>
    <row r="61" spans="1:9" ht="29.25" customHeight="1" outlineLevel="1">
      <c r="A61" s="224" t="s">
        <v>166</v>
      </c>
      <c r="B61" s="241">
        <v>96396</v>
      </c>
      <c r="C61" s="220"/>
      <c r="D61" s="135" t="s">
        <v>289</v>
      </c>
      <c r="E61" s="134" t="s">
        <v>293</v>
      </c>
      <c r="F61" s="222">
        <v>10.7548875</v>
      </c>
      <c r="G61" s="151"/>
      <c r="H61" s="121">
        <f t="shared" si="9"/>
        <v>0</v>
      </c>
      <c r="I61" s="203" t="e">
        <f t="shared" si="8"/>
        <v>#DIV/0!</v>
      </c>
    </row>
    <row r="62" spans="1:9" ht="21.75" customHeight="1" outlineLevel="1">
      <c r="A62" s="224" t="s">
        <v>194</v>
      </c>
      <c r="B62" s="241">
        <v>83356</v>
      </c>
      <c r="C62" s="220"/>
      <c r="D62" s="135" t="s">
        <v>297</v>
      </c>
      <c r="E62" s="134" t="s">
        <v>98</v>
      </c>
      <c r="F62" s="222">
        <v>107.54887500000001</v>
      </c>
      <c r="G62" s="151"/>
      <c r="H62" s="121">
        <f>F62*G62</f>
        <v>0</v>
      </c>
      <c r="I62" s="203" t="e">
        <f t="shared" si="8"/>
        <v>#DIV/0!</v>
      </c>
    </row>
    <row r="63" spans="1:9" ht="18" customHeight="1" outlineLevel="1">
      <c r="A63" s="224" t="s">
        <v>167</v>
      </c>
      <c r="B63" s="201">
        <v>52700</v>
      </c>
      <c r="C63" s="220" t="s">
        <v>122</v>
      </c>
      <c r="D63" s="119" t="s">
        <v>145</v>
      </c>
      <c r="E63" s="120" t="s">
        <v>78</v>
      </c>
      <c r="F63" s="222">
        <v>71.69925</v>
      </c>
      <c r="G63" s="153"/>
      <c r="H63" s="121">
        <f>F63*G63</f>
        <v>0</v>
      </c>
      <c r="I63" s="203" t="e">
        <f t="shared" si="8"/>
        <v>#DIV/0!</v>
      </c>
    </row>
    <row r="64" spans="1:9" ht="18" customHeight="1" outlineLevel="1">
      <c r="A64" s="224" t="s">
        <v>168</v>
      </c>
      <c r="B64" s="241">
        <v>96402</v>
      </c>
      <c r="C64" s="220"/>
      <c r="D64" s="135" t="s">
        <v>299</v>
      </c>
      <c r="E64" s="134" t="s">
        <v>294</v>
      </c>
      <c r="F64" s="222">
        <v>71.7</v>
      </c>
      <c r="G64" s="151"/>
      <c r="H64" s="121">
        <f>F64*G64</f>
        <v>0</v>
      </c>
      <c r="I64" s="203" t="e">
        <f t="shared" si="8"/>
        <v>#DIV/0!</v>
      </c>
    </row>
    <row r="65" spans="1:9" ht="30" customHeight="1" outlineLevel="1">
      <c r="A65" s="224" t="s">
        <v>195</v>
      </c>
      <c r="B65" s="241">
        <v>95993</v>
      </c>
      <c r="C65" s="220"/>
      <c r="D65" s="135" t="s">
        <v>298</v>
      </c>
      <c r="E65" s="134" t="s">
        <v>293</v>
      </c>
      <c r="F65" s="222">
        <v>2.86797</v>
      </c>
      <c r="G65" s="151"/>
      <c r="H65" s="121">
        <f t="shared" si="9"/>
        <v>0</v>
      </c>
      <c r="I65" s="203" t="e">
        <f t="shared" si="8"/>
        <v>#DIV/0!</v>
      </c>
    </row>
    <row r="66" spans="1:9" ht="18" customHeight="1" outlineLevel="1">
      <c r="A66" s="224" t="s">
        <v>300</v>
      </c>
      <c r="B66" s="241">
        <v>72846</v>
      </c>
      <c r="C66" s="240"/>
      <c r="D66" s="42" t="s">
        <v>287</v>
      </c>
      <c r="E66" s="81" t="s">
        <v>286</v>
      </c>
      <c r="F66" s="227">
        <v>6.883128</v>
      </c>
      <c r="G66" s="151"/>
      <c r="H66" s="1">
        <f>F66*G66</f>
        <v>0</v>
      </c>
      <c r="I66" s="228" t="e">
        <f t="shared" si="8"/>
        <v>#DIV/0!</v>
      </c>
    </row>
    <row r="67" spans="1:9" ht="18" customHeight="1" outlineLevel="1">
      <c r="A67" s="224" t="s">
        <v>301</v>
      </c>
      <c r="B67" s="241">
        <v>95303</v>
      </c>
      <c r="C67" s="240"/>
      <c r="D67" s="42" t="s">
        <v>288</v>
      </c>
      <c r="E67" s="81" t="s">
        <v>146</v>
      </c>
      <c r="F67" s="227">
        <v>57.3594</v>
      </c>
      <c r="G67" s="151"/>
      <c r="H67" s="1">
        <f>F67*G67</f>
        <v>0</v>
      </c>
      <c r="I67" s="228" t="e">
        <f t="shared" si="8"/>
        <v>#DIV/0!</v>
      </c>
    </row>
    <row r="68" spans="1:9" ht="14.25" customHeight="1" outlineLevel="1">
      <c r="A68" s="485" t="s">
        <v>228</v>
      </c>
      <c r="B68" s="486" t="s">
        <v>20</v>
      </c>
      <c r="C68" s="242"/>
      <c r="D68" s="243" t="s">
        <v>238</v>
      </c>
      <c r="E68" s="480">
        <f>SUM(H69:H79)</f>
        <v>0</v>
      </c>
      <c r="F68" s="480"/>
      <c r="G68" s="480"/>
      <c r="H68" s="244"/>
      <c r="I68" s="245" t="e">
        <f>E68/$G$80</f>
        <v>#DIV/0!</v>
      </c>
    </row>
    <row r="69" spans="1:9" ht="27" customHeight="1" outlineLevel="1">
      <c r="A69" s="197" t="s">
        <v>229</v>
      </c>
      <c r="B69" s="241">
        <v>98228</v>
      </c>
      <c r="C69" s="220"/>
      <c r="D69" s="119" t="s">
        <v>252</v>
      </c>
      <c r="E69" s="120" t="s">
        <v>18</v>
      </c>
      <c r="F69" s="222">
        <v>42</v>
      </c>
      <c r="G69" s="151"/>
      <c r="H69" s="121">
        <f aca="true" t="shared" si="10" ref="H69:H79">F69*G69</f>
        <v>0</v>
      </c>
      <c r="I69" s="203" t="e">
        <f aca="true" t="shared" si="11" ref="I69:I79">H69/$G$80</f>
        <v>#DIV/0!</v>
      </c>
    </row>
    <row r="70" spans="1:9" ht="18" customHeight="1" outlineLevel="1">
      <c r="A70" s="197" t="s">
        <v>230</v>
      </c>
      <c r="B70" s="241">
        <v>93358</v>
      </c>
      <c r="C70" s="220"/>
      <c r="D70" s="119" t="s">
        <v>241</v>
      </c>
      <c r="E70" s="120" t="s">
        <v>79</v>
      </c>
      <c r="F70" s="222">
        <v>3.3480000000000008</v>
      </c>
      <c r="G70" s="151"/>
      <c r="H70" s="121">
        <f>F70*G70</f>
        <v>0</v>
      </c>
      <c r="I70" s="203" t="e">
        <f t="shared" si="11"/>
        <v>#DIV/0!</v>
      </c>
    </row>
    <row r="71" spans="1:9" ht="18" customHeight="1" outlineLevel="1">
      <c r="A71" s="197" t="s">
        <v>231</v>
      </c>
      <c r="B71" s="241">
        <v>95241</v>
      </c>
      <c r="C71" s="220"/>
      <c r="D71" s="119" t="s">
        <v>245</v>
      </c>
      <c r="E71" s="120" t="s">
        <v>78</v>
      </c>
      <c r="F71" s="222">
        <v>0.4680000000000001</v>
      </c>
      <c r="G71" s="151"/>
      <c r="H71" s="121">
        <f>F71*G71</f>
        <v>0</v>
      </c>
      <c r="I71" s="203" t="e">
        <f t="shared" si="11"/>
        <v>#DIV/0!</v>
      </c>
    </row>
    <row r="72" spans="1:9" ht="18" customHeight="1" outlineLevel="1">
      <c r="A72" s="197" t="s">
        <v>232</v>
      </c>
      <c r="B72" s="241">
        <v>96995</v>
      </c>
      <c r="C72" s="220"/>
      <c r="D72" s="119" t="s">
        <v>253</v>
      </c>
      <c r="E72" s="120" t="s">
        <v>79</v>
      </c>
      <c r="F72" s="222">
        <v>0.06399999999999995</v>
      </c>
      <c r="G72" s="151"/>
      <c r="H72" s="121">
        <f>F72*G72</f>
        <v>0</v>
      </c>
      <c r="I72" s="203" t="e">
        <f t="shared" si="11"/>
        <v>#DIV/0!</v>
      </c>
    </row>
    <row r="73" spans="1:9" ht="25.5" customHeight="1" outlineLevel="1">
      <c r="A73" s="197" t="s">
        <v>233</v>
      </c>
      <c r="B73" s="241">
        <v>96531</v>
      </c>
      <c r="C73" s="220"/>
      <c r="D73" s="119" t="s">
        <v>254</v>
      </c>
      <c r="E73" s="120" t="s">
        <v>78</v>
      </c>
      <c r="F73" s="222">
        <v>13.280000000000001</v>
      </c>
      <c r="G73" s="151"/>
      <c r="H73" s="121">
        <f t="shared" si="10"/>
        <v>0</v>
      </c>
      <c r="I73" s="203" t="e">
        <f t="shared" si="11"/>
        <v>#DIV/0!</v>
      </c>
    </row>
    <row r="74" spans="1:9" ht="18" customHeight="1" outlineLevel="1">
      <c r="A74" s="197" t="s">
        <v>234</v>
      </c>
      <c r="B74" s="241" t="s">
        <v>262</v>
      </c>
      <c r="C74" s="220"/>
      <c r="D74" s="119" t="s">
        <v>279</v>
      </c>
      <c r="E74" s="120" t="s">
        <v>239</v>
      </c>
      <c r="F74" s="222">
        <v>4.504415584415585</v>
      </c>
      <c r="G74" s="151"/>
      <c r="H74" s="121">
        <f t="shared" si="10"/>
        <v>0</v>
      </c>
      <c r="I74" s="203" t="e">
        <f t="shared" si="11"/>
        <v>#DIV/0!</v>
      </c>
    </row>
    <row r="75" spans="1:9" ht="25.5" customHeight="1" outlineLevel="1">
      <c r="A75" s="197" t="s">
        <v>235</v>
      </c>
      <c r="B75" s="241">
        <v>94966</v>
      </c>
      <c r="C75" s="220"/>
      <c r="D75" s="119" t="s">
        <v>276</v>
      </c>
      <c r="E75" s="120" t="s">
        <v>79</v>
      </c>
      <c r="F75" s="222">
        <v>2.8160000000000007</v>
      </c>
      <c r="G75" s="151"/>
      <c r="H75" s="121">
        <f>F75*G75</f>
        <v>0</v>
      </c>
      <c r="I75" s="203" t="e">
        <f t="shared" si="11"/>
        <v>#DIV/0!</v>
      </c>
    </row>
    <row r="76" spans="1:9" ht="18" customHeight="1" outlineLevel="1">
      <c r="A76" s="197" t="s">
        <v>303</v>
      </c>
      <c r="B76" s="241" t="s">
        <v>277</v>
      </c>
      <c r="C76" s="220" t="s">
        <v>274</v>
      </c>
      <c r="D76" s="119" t="s">
        <v>278</v>
      </c>
      <c r="E76" s="134" t="s">
        <v>79</v>
      </c>
      <c r="F76" s="222">
        <v>3.7015789400000005</v>
      </c>
      <c r="G76" s="155"/>
      <c r="H76" s="121">
        <f t="shared" si="10"/>
        <v>0</v>
      </c>
      <c r="I76" s="203" t="e">
        <f t="shared" si="11"/>
        <v>#DIV/0!</v>
      </c>
    </row>
    <row r="77" spans="1:9" ht="18" customHeight="1" outlineLevel="1">
      <c r="A77" s="197" t="s">
        <v>236</v>
      </c>
      <c r="B77" s="246" t="s">
        <v>263</v>
      </c>
      <c r="C77" s="220"/>
      <c r="D77" s="119" t="s">
        <v>242</v>
      </c>
      <c r="E77" s="120" t="s">
        <v>18</v>
      </c>
      <c r="F77" s="222">
        <v>23.149641</v>
      </c>
      <c r="G77" s="151"/>
      <c r="H77" s="121">
        <f t="shared" si="10"/>
        <v>0</v>
      </c>
      <c r="I77" s="203" t="e">
        <f t="shared" si="11"/>
        <v>#DIV/0!</v>
      </c>
    </row>
    <row r="78" spans="1:9" ht="18" customHeight="1" outlineLevel="1">
      <c r="A78" s="197" t="s">
        <v>237</v>
      </c>
      <c r="B78" s="246" t="s">
        <v>264</v>
      </c>
      <c r="C78" s="220"/>
      <c r="D78" s="119" t="s">
        <v>243</v>
      </c>
      <c r="E78" s="120" t="s">
        <v>78</v>
      </c>
      <c r="F78" s="222">
        <v>27.779569199999997</v>
      </c>
      <c r="G78" s="151"/>
      <c r="H78" s="121">
        <f t="shared" si="10"/>
        <v>0</v>
      </c>
      <c r="I78" s="203" t="e">
        <f t="shared" si="11"/>
        <v>#DIV/0!</v>
      </c>
    </row>
    <row r="79" spans="1:9" ht="18" customHeight="1" outlineLevel="1" thickBot="1">
      <c r="A79" s="197" t="s">
        <v>240</v>
      </c>
      <c r="B79" s="246" t="s">
        <v>265</v>
      </c>
      <c r="C79" s="220"/>
      <c r="D79" s="119" t="s">
        <v>244</v>
      </c>
      <c r="E79" s="120" t="s">
        <v>78</v>
      </c>
      <c r="F79" s="222">
        <v>27.779569199999997</v>
      </c>
      <c r="G79" s="151"/>
      <c r="H79" s="121">
        <f t="shared" si="10"/>
        <v>0</v>
      </c>
      <c r="I79" s="203" t="e">
        <f t="shared" si="11"/>
        <v>#DIV/0!</v>
      </c>
    </row>
    <row r="80" spans="1:9" ht="18.75" customHeight="1" thickBot="1">
      <c r="A80" s="477" t="s">
        <v>259</v>
      </c>
      <c r="B80" s="478"/>
      <c r="C80" s="478"/>
      <c r="D80" s="478"/>
      <c r="E80" s="478"/>
      <c r="F80" s="478"/>
      <c r="G80" s="476">
        <f>E15+E28+E36+E47</f>
        <v>0</v>
      </c>
      <c r="H80" s="476"/>
      <c r="I80" s="247" t="e">
        <f>SUM(H16:H79)/G80</f>
        <v>#DIV/0!</v>
      </c>
    </row>
    <row r="81" spans="1:9" ht="18.75" customHeight="1" thickBot="1">
      <c r="A81" s="248"/>
      <c r="B81" s="156"/>
      <c r="C81" s="157"/>
      <c r="D81" s="157" t="s">
        <v>321</v>
      </c>
      <c r="E81" s="157"/>
      <c r="F81" s="407" t="s">
        <v>322</v>
      </c>
      <c r="G81" s="479" t="e">
        <f>F81*G80</f>
        <v>#VALUE!</v>
      </c>
      <c r="H81" s="479"/>
      <c r="I81" s="249"/>
    </row>
    <row r="82" spans="1:9" ht="14.25" customHeight="1">
      <c r="A82" s="257"/>
      <c r="B82" s="257"/>
      <c r="C82" s="257"/>
      <c r="D82" s="257"/>
      <c r="E82" s="257"/>
      <c r="F82" s="257"/>
      <c r="G82" s="257"/>
      <c r="H82" s="257"/>
      <c r="I82" s="257"/>
    </row>
    <row r="83" spans="1:9" ht="7.5" customHeight="1">
      <c r="A83" s="159"/>
      <c r="B83" s="159"/>
      <c r="C83" s="159"/>
      <c r="D83" s="159"/>
      <c r="E83" s="159"/>
      <c r="F83" s="159"/>
      <c r="G83" s="159"/>
      <c r="H83" s="159"/>
      <c r="I83" s="159"/>
    </row>
    <row r="84" spans="1:9" ht="14.25" customHeight="1">
      <c r="A84" s="159"/>
      <c r="B84" s="159"/>
      <c r="C84" s="160"/>
      <c r="D84" s="159"/>
      <c r="E84" s="160"/>
      <c r="F84" s="161"/>
      <c r="G84" s="160"/>
      <c r="H84" s="159"/>
      <c r="I84" s="159"/>
    </row>
    <row r="85" spans="4:9" ht="14.25" customHeight="1">
      <c r="D85" s="163"/>
      <c r="E85" s="258"/>
      <c r="F85" s="259"/>
      <c r="G85" s="259"/>
      <c r="H85" s="259"/>
      <c r="I85" s="142"/>
    </row>
    <row r="86" spans="4:9" ht="12.75" customHeight="1">
      <c r="D86" s="164"/>
      <c r="E86" s="260"/>
      <c r="F86" s="260"/>
      <c r="G86" s="260"/>
      <c r="H86" s="260"/>
      <c r="I86" s="142"/>
    </row>
    <row r="87" spans="1:9" ht="12.75" customHeight="1">
      <c r="A87" s="142"/>
      <c r="B87" s="142"/>
      <c r="D87" s="165"/>
      <c r="E87" s="261"/>
      <c r="F87" s="261"/>
      <c r="G87" s="261"/>
      <c r="H87" s="261"/>
      <c r="I87" s="142"/>
    </row>
    <row r="88" spans="1:9" ht="12.75" customHeight="1">
      <c r="A88" s="142"/>
      <c r="B88" s="142"/>
      <c r="D88" s="165"/>
      <c r="E88" s="261"/>
      <c r="F88" s="261"/>
      <c r="G88" s="261"/>
      <c r="H88" s="261"/>
      <c r="I88" s="142"/>
    </row>
    <row r="89" spans="1:9" ht="12.75" customHeight="1">
      <c r="A89" s="142"/>
      <c r="B89" s="142"/>
      <c r="D89" s="162"/>
      <c r="E89" s="262"/>
      <c r="F89" s="262"/>
      <c r="G89" s="262"/>
      <c r="H89" s="262"/>
      <c r="I89" s="142"/>
    </row>
  </sheetData>
  <sheetProtection password="E385" sheet="1" objects="1" scenarios="1" formatCells="0" formatColumns="0" formatRows="0" selectLockedCells="1"/>
  <autoFilter ref="A14:I83"/>
  <mergeCells count="34">
    <mergeCell ref="A8:B8"/>
    <mergeCell ref="F8:G8"/>
    <mergeCell ref="E15:G15"/>
    <mergeCell ref="A13:I13"/>
    <mergeCell ref="F12:G12"/>
    <mergeCell ref="A28:B28"/>
    <mergeCell ref="A15:B15"/>
    <mergeCell ref="A16:B16"/>
    <mergeCell ref="E16:G16"/>
    <mergeCell ref="E29:G29"/>
    <mergeCell ref="E28:G28"/>
    <mergeCell ref="A6:B6"/>
    <mergeCell ref="A12:B12"/>
    <mergeCell ref="D6:I6"/>
    <mergeCell ref="A10:B10"/>
    <mergeCell ref="F10:G10"/>
    <mergeCell ref="H10:I10"/>
    <mergeCell ref="H12:I12"/>
    <mergeCell ref="A29:B29"/>
    <mergeCell ref="A36:B36"/>
    <mergeCell ref="E36:G36"/>
    <mergeCell ref="A37:B37"/>
    <mergeCell ref="E37:G37"/>
    <mergeCell ref="A47:B47"/>
    <mergeCell ref="A55:B55"/>
    <mergeCell ref="E55:G55"/>
    <mergeCell ref="G80:H80"/>
    <mergeCell ref="A80:F80"/>
    <mergeCell ref="G81:H81"/>
    <mergeCell ref="E68:G68"/>
    <mergeCell ref="E47:G47"/>
    <mergeCell ref="A48:B48"/>
    <mergeCell ref="E48:G48"/>
    <mergeCell ref="A68:B68"/>
  </mergeCells>
  <printOptions horizontalCentered="1"/>
  <pageMargins left="0.2362204724409449" right="0.2362204724409449" top="0.35433070866141736" bottom="0.35433070866141736" header="0.31496062992125984" footer="0.11811023622047245"/>
  <pageSetup fitToHeight="0" horizontalDpi="600" verticalDpi="600" orientation="landscape" paperSize="9" scale="65" r:id="rId1"/>
  <headerFooter alignWithMargins="0">
    <oddFooter>&amp;RPÁG. &amp;P/&amp;N</oddFooter>
  </headerFooter>
  <rowBreaks count="1" manualBreakCount="1">
    <brk id="4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O41"/>
  <sheetViews>
    <sheetView view="pageBreakPreview" zoomScale="85" zoomScaleSheetLayoutView="85" zoomScalePageLayoutView="0" workbookViewId="0" topLeftCell="A13">
      <selection activeCell="G22" sqref="G22"/>
    </sheetView>
  </sheetViews>
  <sheetFormatPr defaultColWidth="9.140625" defaultRowHeight="12.75" customHeight="1"/>
  <cols>
    <col min="1" max="1" width="9.140625" style="284" customWidth="1"/>
    <col min="2" max="2" width="52.57421875" style="284" customWidth="1"/>
    <col min="3" max="3" width="13.140625" style="284" bestFit="1" customWidth="1"/>
    <col min="4" max="4" width="25.421875" style="299" customWidth="1"/>
    <col min="5" max="6" width="6.7109375" style="284" bestFit="1" customWidth="1"/>
    <col min="7" max="7" width="7.7109375" style="284" bestFit="1" customWidth="1"/>
    <col min="8" max="8" width="6.8515625" style="284" customWidth="1"/>
    <col min="9" max="9" width="7.421875" style="284" customWidth="1"/>
    <col min="10" max="10" width="6.7109375" style="284" bestFit="1" customWidth="1"/>
    <col min="11" max="11" width="6.7109375" style="295" bestFit="1" customWidth="1"/>
    <col min="12" max="13" width="7.00390625" style="284" bestFit="1" customWidth="1"/>
    <col min="14" max="14" width="7.00390625" style="296" bestFit="1" customWidth="1"/>
    <col min="15" max="29" width="5.7109375" style="284" hidden="1" customWidth="1"/>
    <col min="30" max="64" width="6.7109375" style="284" hidden="1" customWidth="1"/>
    <col min="65" max="16384" width="9.140625" style="284" customWidth="1"/>
  </cols>
  <sheetData>
    <row r="1" spans="1:65" s="144" customFormat="1" ht="30.75" customHeight="1">
      <c r="A1" s="347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3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4"/>
    </row>
    <row r="2" spans="1:65" s="144" customFormat="1" ht="12.75" customHeight="1">
      <c r="A2" s="348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264"/>
    </row>
    <row r="3" spans="1:65" s="144" customFormat="1" ht="9.75" customHeight="1">
      <c r="A3" s="265"/>
      <c r="B3" s="264"/>
      <c r="C3" s="145"/>
      <c r="D3" s="145"/>
      <c r="E3" s="145"/>
      <c r="F3" s="145"/>
      <c r="G3" s="264"/>
      <c r="H3" s="264"/>
      <c r="I3" s="264"/>
      <c r="J3" s="264"/>
      <c r="K3" s="264"/>
      <c r="L3" s="264"/>
      <c r="M3" s="264"/>
      <c r="N3" s="266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/>
      <c r="BJ3" s="264"/>
      <c r="BK3" s="264"/>
      <c r="BL3" s="264"/>
      <c r="BM3" s="264"/>
    </row>
    <row r="4" spans="1:119" s="144" customFormat="1" ht="18" customHeight="1">
      <c r="A4" s="349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6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5"/>
      <c r="BE4" s="255"/>
      <c r="BF4" s="255"/>
      <c r="BG4" s="255"/>
      <c r="BH4" s="255"/>
      <c r="BI4" s="255"/>
      <c r="BJ4" s="255"/>
      <c r="BK4" s="255"/>
      <c r="BL4" s="255"/>
      <c r="BM4" s="264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</row>
    <row r="5" spans="1:119" s="144" customFormat="1" ht="25.5" customHeight="1">
      <c r="A5" s="265"/>
      <c r="B5" s="264"/>
      <c r="C5" s="147"/>
      <c r="D5" s="267"/>
      <c r="E5" s="268"/>
      <c r="F5" s="269"/>
      <c r="G5" s="264"/>
      <c r="H5" s="264"/>
      <c r="I5" s="264"/>
      <c r="J5" s="264"/>
      <c r="K5" s="264"/>
      <c r="L5" s="264"/>
      <c r="M5" s="264"/>
      <c r="N5" s="266"/>
      <c r="O5" s="264"/>
      <c r="P5" s="264"/>
      <c r="Q5" s="264"/>
      <c r="R5" s="145"/>
      <c r="S5" s="145"/>
      <c r="T5" s="145"/>
      <c r="U5" s="145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  <c r="AQ5" s="264"/>
      <c r="AR5" s="264"/>
      <c r="AS5" s="264"/>
      <c r="AT5" s="264"/>
      <c r="AU5" s="264"/>
      <c r="AV5" s="264"/>
      <c r="AW5" s="264"/>
      <c r="AX5" s="264"/>
      <c r="AY5" s="264"/>
      <c r="AZ5" s="264"/>
      <c r="BA5" s="264"/>
      <c r="BB5" s="264"/>
      <c r="BC5" s="264"/>
      <c r="BD5" s="264"/>
      <c r="BE5" s="264"/>
      <c r="BF5" s="264"/>
      <c r="BG5" s="264"/>
      <c r="BH5" s="264"/>
      <c r="BI5" s="264"/>
      <c r="BJ5" s="264"/>
      <c r="BK5" s="264"/>
      <c r="BL5" s="264"/>
      <c r="BM5" s="264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</row>
    <row r="6" spans="1:119" s="144" customFormat="1" ht="7.5" customHeight="1">
      <c r="A6" s="270"/>
      <c r="B6" s="271"/>
      <c r="C6" s="271"/>
      <c r="D6" s="271"/>
      <c r="E6" s="271"/>
      <c r="F6" s="271"/>
      <c r="G6" s="271"/>
      <c r="H6" s="271"/>
      <c r="I6" s="271"/>
      <c r="J6" s="264"/>
      <c r="K6" s="264"/>
      <c r="L6" s="264"/>
      <c r="M6" s="264"/>
      <c r="N6" s="266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</row>
    <row r="7" spans="1:119" s="150" customFormat="1" ht="18" customHeight="1">
      <c r="A7" s="490" t="str">
        <f>CONCATENATE(" ",Orçamento!A6,,Orçamento!D6)</f>
        <v> OBRA: MURO DE CONTENÇÃO</v>
      </c>
      <c r="B7" s="491"/>
      <c r="C7" s="491"/>
      <c r="D7" s="491"/>
      <c r="E7" s="312"/>
      <c r="F7" s="312"/>
      <c r="G7" s="312"/>
      <c r="H7" s="312"/>
      <c r="I7" s="312"/>
      <c r="J7" s="535"/>
      <c r="K7" s="535"/>
      <c r="L7" s="535"/>
      <c r="M7" s="535"/>
      <c r="N7" s="536"/>
      <c r="O7" s="543"/>
      <c r="P7" s="543"/>
      <c r="Q7" s="543"/>
      <c r="R7" s="543"/>
      <c r="S7" s="273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</row>
    <row r="8" spans="1:119" s="150" customFormat="1" ht="7.5" customHeight="1">
      <c r="A8" s="313"/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4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</row>
    <row r="9" spans="1:119" s="150" customFormat="1" ht="18" customHeight="1">
      <c r="A9" s="490" t="str">
        <f>'Resumo _ Licitação'!A8:B8</f>
        <v> Tipo de Intervenção:  Construção de Muro de Contenção</v>
      </c>
      <c r="B9" s="491"/>
      <c r="C9" s="491"/>
      <c r="D9" s="491"/>
      <c r="E9" s="315"/>
      <c r="F9" s="315"/>
      <c r="G9" s="315"/>
      <c r="H9" s="175" t="s">
        <v>5</v>
      </c>
      <c r="I9" s="175"/>
      <c r="J9" s="175"/>
      <c r="K9" s="175"/>
      <c r="L9" s="544">
        <f>Orçamento!H8</f>
        <v>94.495</v>
      </c>
      <c r="M9" s="544"/>
      <c r="N9" s="316" t="s">
        <v>79</v>
      </c>
      <c r="T9" s="149"/>
      <c r="U9" s="149"/>
      <c r="V9" s="149"/>
      <c r="W9" s="149"/>
      <c r="X9" s="149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</row>
    <row r="10" spans="1:119" s="150" customFormat="1" ht="7.5" customHeight="1">
      <c r="A10" s="313"/>
      <c r="B10" s="312"/>
      <c r="C10" s="312"/>
      <c r="D10" s="312"/>
      <c r="E10" s="315"/>
      <c r="F10" s="315"/>
      <c r="G10" s="315"/>
      <c r="H10" s="312"/>
      <c r="I10" s="312"/>
      <c r="J10" s="312"/>
      <c r="K10" s="312"/>
      <c r="L10" s="312"/>
      <c r="M10" s="315"/>
      <c r="N10" s="317"/>
      <c r="T10" s="149"/>
      <c r="U10" s="149"/>
      <c r="V10" s="149"/>
      <c r="W10" s="149"/>
      <c r="X10" s="149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</row>
    <row r="11" spans="1:119" s="150" customFormat="1" ht="30" customHeight="1">
      <c r="A11" s="490" t="str">
        <f>CONCATENATE(" ",Orçamento!A10," ",Orçamento!D10)</f>
        <v> Endereço : Rua dos Pernambucanos, altura dos nº 861 / 859 / 864 / 1284 - Pq.Suburbano -  Itapevi - SP </v>
      </c>
      <c r="B11" s="491"/>
      <c r="C11" s="491"/>
      <c r="D11" s="491"/>
      <c r="E11" s="315"/>
      <c r="F11" s="315"/>
      <c r="G11" s="315"/>
      <c r="H11" s="520" t="s">
        <v>73</v>
      </c>
      <c r="I11" s="520"/>
      <c r="J11" s="520"/>
      <c r="K11" s="547" t="e">
        <f>D28</f>
        <v>#VALUE!</v>
      </c>
      <c r="L11" s="547"/>
      <c r="M11" s="547"/>
      <c r="N11" s="180"/>
      <c r="T11" s="149"/>
      <c r="U11" s="149"/>
      <c r="V11" s="149"/>
      <c r="W11" s="149"/>
      <c r="X11" s="149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</row>
    <row r="12" spans="1:119" s="150" customFormat="1" ht="7.5" customHeight="1">
      <c r="A12" s="313"/>
      <c r="B12" s="312"/>
      <c r="C12" s="312"/>
      <c r="D12" s="312"/>
      <c r="E12" s="315"/>
      <c r="F12" s="315"/>
      <c r="G12" s="315"/>
      <c r="H12" s="312"/>
      <c r="I12" s="312"/>
      <c r="J12" s="312"/>
      <c r="K12" s="312"/>
      <c r="L12" s="312"/>
      <c r="M12" s="315"/>
      <c r="N12" s="317"/>
      <c r="T12" s="149"/>
      <c r="U12" s="149"/>
      <c r="V12" s="149"/>
      <c r="W12" s="149"/>
      <c r="X12" s="149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</row>
    <row r="13" spans="1:119" s="150" customFormat="1" ht="33.75" customHeight="1">
      <c r="A13" s="490" t="str">
        <f>CONCATENATE(" ",Orçamento!A12,,Orçamento!D12)</f>
        <v> TAB.  REF.: Sinapi - Set/2018  /  SIURB Infra - Jul/18 *  / SIURB Edif - Jul/18** / CPOS 174 ***</v>
      </c>
      <c r="B13" s="491"/>
      <c r="C13" s="491"/>
      <c r="D13" s="491"/>
      <c r="E13" s="312"/>
      <c r="F13" s="312"/>
      <c r="G13" s="312"/>
      <c r="H13" s="520" t="s">
        <v>8</v>
      </c>
      <c r="I13" s="520"/>
      <c r="J13" s="520"/>
      <c r="K13" s="529" t="e">
        <f>K11/L9</f>
        <v>#VALUE!</v>
      </c>
      <c r="L13" s="529"/>
      <c r="M13" s="529"/>
      <c r="N13" s="317"/>
      <c r="T13" s="149"/>
      <c r="U13" s="149"/>
      <c r="V13" s="149"/>
      <c r="W13" s="149"/>
      <c r="X13" s="149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</row>
    <row r="14" spans="1:119" s="264" customFormat="1" ht="7.5" customHeight="1" thickBot="1">
      <c r="A14" s="318"/>
      <c r="B14" s="319"/>
      <c r="C14" s="319"/>
      <c r="D14" s="319"/>
      <c r="E14" s="320"/>
      <c r="F14" s="320"/>
      <c r="G14" s="321"/>
      <c r="H14" s="321"/>
      <c r="I14" s="321"/>
      <c r="J14" s="320"/>
      <c r="K14" s="320"/>
      <c r="L14" s="320"/>
      <c r="M14" s="320"/>
      <c r="N14" s="322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</row>
    <row r="15" spans="1:119" s="275" customFormat="1" ht="21" customHeight="1" thickBot="1">
      <c r="A15" s="545" t="s">
        <v>23</v>
      </c>
      <c r="B15" s="530" t="s">
        <v>24</v>
      </c>
      <c r="C15" s="323" t="s">
        <v>25</v>
      </c>
      <c r="D15" s="324" t="s">
        <v>26</v>
      </c>
      <c r="E15" s="533" t="s">
        <v>27</v>
      </c>
      <c r="F15" s="533"/>
      <c r="G15" s="533"/>
      <c r="H15" s="533"/>
      <c r="I15" s="534"/>
      <c r="J15" s="533" t="s">
        <v>28</v>
      </c>
      <c r="K15" s="533"/>
      <c r="L15" s="533"/>
      <c r="M15" s="533"/>
      <c r="N15" s="534"/>
      <c r="O15" s="526" t="s">
        <v>29</v>
      </c>
      <c r="P15" s="527"/>
      <c r="Q15" s="527"/>
      <c r="R15" s="527"/>
      <c r="S15" s="528"/>
      <c r="T15" s="526" t="s">
        <v>30</v>
      </c>
      <c r="U15" s="527"/>
      <c r="V15" s="527"/>
      <c r="W15" s="527"/>
      <c r="X15" s="528"/>
      <c r="Y15" s="526" t="s">
        <v>31</v>
      </c>
      <c r="Z15" s="527"/>
      <c r="AA15" s="527"/>
      <c r="AB15" s="527"/>
      <c r="AC15" s="528"/>
      <c r="AD15" s="539" t="s">
        <v>32</v>
      </c>
      <c r="AE15" s="524"/>
      <c r="AF15" s="524"/>
      <c r="AG15" s="524"/>
      <c r="AH15" s="525"/>
      <c r="AI15" s="524" t="s">
        <v>33</v>
      </c>
      <c r="AJ15" s="524"/>
      <c r="AK15" s="524"/>
      <c r="AL15" s="524"/>
      <c r="AM15" s="524"/>
      <c r="AN15" s="524" t="s">
        <v>34</v>
      </c>
      <c r="AO15" s="524"/>
      <c r="AP15" s="524"/>
      <c r="AQ15" s="524"/>
      <c r="AR15" s="524"/>
      <c r="AS15" s="524" t="s">
        <v>35</v>
      </c>
      <c r="AT15" s="524"/>
      <c r="AU15" s="524"/>
      <c r="AV15" s="524"/>
      <c r="AW15" s="524"/>
      <c r="AX15" s="524" t="s">
        <v>36</v>
      </c>
      <c r="AY15" s="524"/>
      <c r="AZ15" s="524"/>
      <c r="BA15" s="524"/>
      <c r="BB15" s="524"/>
      <c r="BC15" s="524" t="s">
        <v>37</v>
      </c>
      <c r="BD15" s="524"/>
      <c r="BE15" s="524"/>
      <c r="BF15" s="524"/>
      <c r="BG15" s="524"/>
      <c r="BH15" s="524" t="s">
        <v>38</v>
      </c>
      <c r="BI15" s="524"/>
      <c r="BJ15" s="524"/>
      <c r="BK15" s="524"/>
      <c r="BL15" s="525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</row>
    <row r="16" spans="1:119" s="275" customFormat="1" ht="21" customHeight="1" thickBot="1">
      <c r="A16" s="546"/>
      <c r="B16" s="531"/>
      <c r="C16" s="325" t="s">
        <v>14</v>
      </c>
      <c r="D16" s="326" t="s">
        <v>15</v>
      </c>
      <c r="E16" s="327">
        <v>1</v>
      </c>
      <c r="F16" s="325">
        <v>2</v>
      </c>
      <c r="G16" s="325">
        <v>3</v>
      </c>
      <c r="H16" s="326">
        <v>4</v>
      </c>
      <c r="I16" s="328">
        <v>5</v>
      </c>
      <c r="J16" s="329">
        <v>1</v>
      </c>
      <c r="K16" s="325">
        <v>2</v>
      </c>
      <c r="L16" s="325">
        <v>3</v>
      </c>
      <c r="M16" s="325">
        <v>4</v>
      </c>
      <c r="N16" s="328">
        <v>5</v>
      </c>
      <c r="O16" s="278">
        <v>1</v>
      </c>
      <c r="P16" s="276">
        <v>2</v>
      </c>
      <c r="Q16" s="276">
        <v>3</v>
      </c>
      <c r="R16" s="276">
        <v>4</v>
      </c>
      <c r="S16" s="277">
        <v>5</v>
      </c>
      <c r="T16" s="278">
        <v>1</v>
      </c>
      <c r="U16" s="276">
        <v>2</v>
      </c>
      <c r="V16" s="276">
        <v>3</v>
      </c>
      <c r="W16" s="276">
        <v>4</v>
      </c>
      <c r="X16" s="277">
        <v>5</v>
      </c>
      <c r="Y16" s="278">
        <v>1</v>
      </c>
      <c r="Z16" s="276">
        <v>2</v>
      </c>
      <c r="AA16" s="276">
        <v>3</v>
      </c>
      <c r="AB16" s="276">
        <v>4</v>
      </c>
      <c r="AC16" s="277">
        <v>5</v>
      </c>
      <c r="AD16" s="279">
        <v>1</v>
      </c>
      <c r="AE16" s="276">
        <v>2</v>
      </c>
      <c r="AF16" s="276">
        <v>3</v>
      </c>
      <c r="AG16" s="276">
        <v>4</v>
      </c>
      <c r="AH16" s="277">
        <v>5</v>
      </c>
      <c r="AI16" s="278">
        <v>1</v>
      </c>
      <c r="AJ16" s="276">
        <v>2</v>
      </c>
      <c r="AK16" s="276">
        <v>3</v>
      </c>
      <c r="AL16" s="276">
        <v>4</v>
      </c>
      <c r="AM16" s="277">
        <v>5</v>
      </c>
      <c r="AN16" s="278">
        <v>1</v>
      </c>
      <c r="AO16" s="276">
        <v>2</v>
      </c>
      <c r="AP16" s="276">
        <v>3</v>
      </c>
      <c r="AQ16" s="276">
        <v>4</v>
      </c>
      <c r="AR16" s="277">
        <v>5</v>
      </c>
      <c r="AS16" s="278">
        <v>1</v>
      </c>
      <c r="AT16" s="276">
        <v>2</v>
      </c>
      <c r="AU16" s="276">
        <v>3</v>
      </c>
      <c r="AV16" s="276">
        <v>4</v>
      </c>
      <c r="AW16" s="277">
        <v>5</v>
      </c>
      <c r="AX16" s="278">
        <v>1</v>
      </c>
      <c r="AY16" s="276">
        <v>2</v>
      </c>
      <c r="AZ16" s="276">
        <v>3</v>
      </c>
      <c r="BA16" s="276">
        <v>4</v>
      </c>
      <c r="BB16" s="277">
        <v>5</v>
      </c>
      <c r="BC16" s="278">
        <v>1</v>
      </c>
      <c r="BD16" s="276">
        <v>2</v>
      </c>
      <c r="BE16" s="276">
        <v>3</v>
      </c>
      <c r="BF16" s="276">
        <v>4</v>
      </c>
      <c r="BG16" s="277">
        <v>5</v>
      </c>
      <c r="BH16" s="278">
        <v>1</v>
      </c>
      <c r="BI16" s="276">
        <v>2</v>
      </c>
      <c r="BJ16" s="276">
        <v>3</v>
      </c>
      <c r="BK16" s="276">
        <v>4</v>
      </c>
      <c r="BL16" s="277">
        <v>5</v>
      </c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</row>
    <row r="17" spans="1:119" ht="9.75" customHeight="1" thickBot="1">
      <c r="A17" s="330"/>
      <c r="B17" s="330"/>
      <c r="C17" s="330"/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280"/>
      <c r="P17" s="280"/>
      <c r="Q17" s="280"/>
      <c r="R17" s="280"/>
      <c r="S17" s="281"/>
      <c r="T17" s="282"/>
      <c r="U17" s="282"/>
      <c r="V17" s="282"/>
      <c r="W17" s="282"/>
      <c r="X17" s="283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</row>
    <row r="18" spans="1:119" s="290" customFormat="1" ht="26.25" customHeight="1">
      <c r="A18" s="548" t="s">
        <v>39</v>
      </c>
      <c r="B18" s="550" t="s">
        <v>16</v>
      </c>
      <c r="C18" s="552" t="e">
        <f>'Resumo _ Licitação'!E17</f>
        <v>#DIV/0!</v>
      </c>
      <c r="D18" s="554" t="e">
        <f>'Resumo _ Licitação'!D17</f>
        <v>#VALUE!</v>
      </c>
      <c r="E18" s="285">
        <v>0</v>
      </c>
      <c r="F18" s="286">
        <v>0</v>
      </c>
      <c r="G18" s="286">
        <v>0</v>
      </c>
      <c r="H18" s="286">
        <v>0</v>
      </c>
      <c r="I18" s="287">
        <v>0</v>
      </c>
      <c r="J18" s="285">
        <v>0</v>
      </c>
      <c r="K18" s="286">
        <v>0</v>
      </c>
      <c r="L18" s="286">
        <v>0</v>
      </c>
      <c r="M18" s="286">
        <v>0</v>
      </c>
      <c r="N18" s="287">
        <v>0</v>
      </c>
      <c r="O18" s="285" t="e">
        <f>Orçamento!#REF!</f>
        <v>#REF!</v>
      </c>
      <c r="P18" s="286" t="e">
        <f>Orçamento!#REF!</f>
        <v>#REF!</v>
      </c>
      <c r="Q18" s="286" t="e">
        <f>Orçamento!#REF!</f>
        <v>#REF!</v>
      </c>
      <c r="R18" s="286" t="e">
        <f>Orçamento!#REF!</f>
        <v>#REF!</v>
      </c>
      <c r="S18" s="287" t="e">
        <f>Orçamento!#REF!</f>
        <v>#REF!</v>
      </c>
      <c r="T18" s="285" t="e">
        <f>Orçamento!#REF!</f>
        <v>#REF!</v>
      </c>
      <c r="U18" s="286" t="e">
        <f>Orçamento!#REF!</f>
        <v>#REF!</v>
      </c>
      <c r="V18" s="286" t="e">
        <f>Orçamento!#REF!</f>
        <v>#REF!</v>
      </c>
      <c r="W18" s="286" t="e">
        <f>Orçamento!#REF!</f>
        <v>#REF!</v>
      </c>
      <c r="X18" s="287" t="e">
        <f>Orçamento!#REF!</f>
        <v>#REF!</v>
      </c>
      <c r="Y18" s="285" t="e">
        <f>Orçamento!#REF!</f>
        <v>#REF!</v>
      </c>
      <c r="Z18" s="286" t="e">
        <f>Orçamento!#REF!</f>
        <v>#REF!</v>
      </c>
      <c r="AA18" s="286" t="e">
        <f>Orçamento!#REF!</f>
        <v>#REF!</v>
      </c>
      <c r="AB18" s="286" t="e">
        <f>Orçamento!#REF!</f>
        <v>#REF!</v>
      </c>
      <c r="AC18" s="287" t="e">
        <f>Orçamento!#REF!</f>
        <v>#REF!</v>
      </c>
      <c r="AD18" s="285" t="e">
        <f>Orçamento!#REF!</f>
        <v>#REF!</v>
      </c>
      <c r="AE18" s="286" t="e">
        <f>Orçamento!#REF!</f>
        <v>#REF!</v>
      </c>
      <c r="AF18" s="286" t="e">
        <f>Orçamento!#REF!</f>
        <v>#REF!</v>
      </c>
      <c r="AG18" s="286" t="e">
        <f>Orçamento!#REF!</f>
        <v>#REF!</v>
      </c>
      <c r="AH18" s="287" t="e">
        <f>Orçamento!#REF!</f>
        <v>#REF!</v>
      </c>
      <c r="AI18" s="285" t="e">
        <f>Orçamento!#REF!</f>
        <v>#REF!</v>
      </c>
      <c r="AJ18" s="286" t="e">
        <f>Orçamento!#REF!</f>
        <v>#REF!</v>
      </c>
      <c r="AK18" s="286" t="e">
        <f>Orçamento!#REF!</f>
        <v>#REF!</v>
      </c>
      <c r="AL18" s="286" t="e">
        <f>Orçamento!#REF!</f>
        <v>#REF!</v>
      </c>
      <c r="AM18" s="287" t="e">
        <f>Orçamento!#REF!</f>
        <v>#REF!</v>
      </c>
      <c r="AN18" s="285" t="e">
        <f>Orçamento!#REF!</f>
        <v>#REF!</v>
      </c>
      <c r="AO18" s="286" t="e">
        <f>Orçamento!#REF!</f>
        <v>#REF!</v>
      </c>
      <c r="AP18" s="286" t="e">
        <f>Orçamento!#REF!</f>
        <v>#REF!</v>
      </c>
      <c r="AQ18" s="286" t="e">
        <f>Orçamento!#REF!</f>
        <v>#REF!</v>
      </c>
      <c r="AR18" s="287" t="e">
        <f>Orçamento!#REF!</f>
        <v>#REF!</v>
      </c>
      <c r="AS18" s="285" t="e">
        <f>Orçamento!#REF!</f>
        <v>#REF!</v>
      </c>
      <c r="AT18" s="286" t="e">
        <f>Orçamento!#REF!</f>
        <v>#REF!</v>
      </c>
      <c r="AU18" s="286" t="e">
        <f>Orçamento!#REF!</f>
        <v>#REF!</v>
      </c>
      <c r="AV18" s="286" t="e">
        <f>Orçamento!#REF!</f>
        <v>#REF!</v>
      </c>
      <c r="AW18" s="287" t="e">
        <f>Orçamento!#REF!</f>
        <v>#REF!</v>
      </c>
      <c r="AX18" s="285" t="e">
        <f>Orçamento!#REF!</f>
        <v>#REF!</v>
      </c>
      <c r="AY18" s="286" t="e">
        <f>Orçamento!#REF!</f>
        <v>#REF!</v>
      </c>
      <c r="AZ18" s="286" t="e">
        <f>Orçamento!#REF!</f>
        <v>#REF!</v>
      </c>
      <c r="BA18" s="286" t="e">
        <f>Orçamento!#REF!</f>
        <v>#REF!</v>
      </c>
      <c r="BB18" s="287" t="e">
        <f>Orçamento!#REF!</f>
        <v>#REF!</v>
      </c>
      <c r="BC18" s="285" t="e">
        <f>Orçamento!#REF!</f>
        <v>#REF!</v>
      </c>
      <c r="BD18" s="286" t="e">
        <f>Orçamento!#REF!</f>
        <v>#REF!</v>
      </c>
      <c r="BE18" s="286" t="e">
        <f>Orçamento!#REF!</f>
        <v>#REF!</v>
      </c>
      <c r="BF18" s="286" t="e">
        <f>Orçamento!#REF!</f>
        <v>#REF!</v>
      </c>
      <c r="BG18" s="287" t="e">
        <f>Orçamento!#REF!</f>
        <v>#REF!</v>
      </c>
      <c r="BH18" s="285" t="e">
        <f>Orçamento!#REF!</f>
        <v>#REF!</v>
      </c>
      <c r="BI18" s="286" t="e">
        <f>Orçamento!#REF!</f>
        <v>#REF!</v>
      </c>
      <c r="BJ18" s="286" t="e">
        <f>Orçamento!#REF!</f>
        <v>#REF!</v>
      </c>
      <c r="BK18" s="286" t="e">
        <f>Orçamento!#REF!</f>
        <v>#REF!</v>
      </c>
      <c r="BL18" s="287" t="e">
        <f>Orçamento!#REF!</f>
        <v>#REF!</v>
      </c>
      <c r="BM18" s="288">
        <f>SUM(E18:N18)</f>
        <v>0</v>
      </c>
      <c r="BN18" s="144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289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4"/>
      <c r="DN18" s="144"/>
      <c r="DO18" s="144"/>
    </row>
    <row r="19" spans="1:119" s="290" customFormat="1" ht="14.25">
      <c r="A19" s="549"/>
      <c r="B19" s="551"/>
      <c r="C19" s="553"/>
      <c r="D19" s="555"/>
      <c r="E19" s="517" t="e">
        <f>ROUND(SUMPRODUCT(E18,$D18)+SUMPRODUCT(F18,$D18)+SUMPRODUCT(G18,$D18)+SUMPRODUCT(H18,$D18)+SUMPRODUCT(I18,$D18),2)</f>
        <v>#VALUE!</v>
      </c>
      <c r="F19" s="518"/>
      <c r="G19" s="518"/>
      <c r="H19" s="518"/>
      <c r="I19" s="519"/>
      <c r="J19" s="517" t="e">
        <f>ROUND(SUMPRODUCT(J18,$D18)+SUMPRODUCT(K18,$D18)+SUMPRODUCT(L18,$D18)+SUMPRODUCT(M18,$D18)+SUMPRODUCT(N18,$D18),2)</f>
        <v>#VALUE!</v>
      </c>
      <c r="K19" s="518"/>
      <c r="L19" s="518"/>
      <c r="M19" s="518"/>
      <c r="N19" s="519"/>
      <c r="O19" s="540"/>
      <c r="P19" s="541"/>
      <c r="Q19" s="541"/>
      <c r="R19" s="541"/>
      <c r="S19" s="542"/>
      <c r="T19" s="540"/>
      <c r="U19" s="541"/>
      <c r="V19" s="541"/>
      <c r="W19" s="541"/>
      <c r="X19" s="542"/>
      <c r="Y19" s="540"/>
      <c r="Z19" s="541"/>
      <c r="AA19" s="541"/>
      <c r="AB19" s="541"/>
      <c r="AC19" s="542"/>
      <c r="AD19" s="540"/>
      <c r="AE19" s="541"/>
      <c r="AF19" s="541"/>
      <c r="AG19" s="541"/>
      <c r="AH19" s="542"/>
      <c r="AI19" s="540"/>
      <c r="AJ19" s="541"/>
      <c r="AK19" s="541"/>
      <c r="AL19" s="541"/>
      <c r="AM19" s="542"/>
      <c r="AN19" s="540"/>
      <c r="AO19" s="541"/>
      <c r="AP19" s="541"/>
      <c r="AQ19" s="541"/>
      <c r="AR19" s="542"/>
      <c r="AS19" s="540"/>
      <c r="AT19" s="541"/>
      <c r="AU19" s="541"/>
      <c r="AV19" s="541"/>
      <c r="AW19" s="542"/>
      <c r="AX19" s="540"/>
      <c r="AY19" s="541"/>
      <c r="AZ19" s="541"/>
      <c r="BA19" s="541"/>
      <c r="BB19" s="542"/>
      <c r="BC19" s="540"/>
      <c r="BD19" s="541"/>
      <c r="BE19" s="541"/>
      <c r="BF19" s="541"/>
      <c r="BG19" s="542"/>
      <c r="BH19" s="540"/>
      <c r="BI19" s="541"/>
      <c r="BJ19" s="541"/>
      <c r="BK19" s="541"/>
      <c r="BL19" s="542"/>
      <c r="BN19" s="144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289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</row>
    <row r="20" spans="1:119" s="290" customFormat="1" ht="26.25" customHeight="1">
      <c r="A20" s="556">
        <v>2</v>
      </c>
      <c r="B20" s="558" t="s">
        <v>50</v>
      </c>
      <c r="C20" s="559" t="e">
        <f>'Resumo _ Licitação'!E19</f>
        <v>#DIV/0!</v>
      </c>
      <c r="D20" s="560" t="e">
        <f>'Resumo _ Licitação'!D19</f>
        <v>#VALUE!</v>
      </c>
      <c r="E20" s="291">
        <v>0</v>
      </c>
      <c r="F20" s="292">
        <v>0</v>
      </c>
      <c r="G20" s="292">
        <v>0</v>
      </c>
      <c r="H20" s="292">
        <v>0</v>
      </c>
      <c r="I20" s="293">
        <v>0</v>
      </c>
      <c r="J20" s="291">
        <v>0</v>
      </c>
      <c r="K20" s="292">
        <v>0</v>
      </c>
      <c r="L20" s="292">
        <v>0</v>
      </c>
      <c r="M20" s="292">
        <v>0</v>
      </c>
      <c r="N20" s="293">
        <v>0</v>
      </c>
      <c r="O20" s="291" t="e">
        <f>Orçamento!#REF!</f>
        <v>#REF!</v>
      </c>
      <c r="P20" s="292" t="e">
        <f>Orçamento!#REF!</f>
        <v>#REF!</v>
      </c>
      <c r="Q20" s="292" t="e">
        <f>Orçamento!#REF!</f>
        <v>#REF!</v>
      </c>
      <c r="R20" s="292" t="e">
        <f>Orçamento!#REF!</f>
        <v>#REF!</v>
      </c>
      <c r="S20" s="293" t="e">
        <f>Orçamento!#REF!</f>
        <v>#REF!</v>
      </c>
      <c r="T20" s="291" t="e">
        <f>Orçamento!#REF!</f>
        <v>#REF!</v>
      </c>
      <c r="U20" s="292" t="e">
        <f>Orçamento!#REF!</f>
        <v>#REF!</v>
      </c>
      <c r="V20" s="292" t="e">
        <f>Orçamento!#REF!</f>
        <v>#REF!</v>
      </c>
      <c r="W20" s="292" t="e">
        <f>Orçamento!#REF!</f>
        <v>#REF!</v>
      </c>
      <c r="X20" s="293" t="e">
        <f>Orçamento!#REF!</f>
        <v>#REF!</v>
      </c>
      <c r="Y20" s="291" t="e">
        <f>Orçamento!#REF!</f>
        <v>#REF!</v>
      </c>
      <c r="Z20" s="292" t="e">
        <f>Orçamento!#REF!</f>
        <v>#REF!</v>
      </c>
      <c r="AA20" s="292" t="e">
        <f>Orçamento!#REF!</f>
        <v>#REF!</v>
      </c>
      <c r="AB20" s="292" t="e">
        <f>Orçamento!#REF!</f>
        <v>#REF!</v>
      </c>
      <c r="AC20" s="293" t="e">
        <f>Orçamento!#REF!</f>
        <v>#REF!</v>
      </c>
      <c r="AD20" s="291" t="e">
        <f>Orçamento!#REF!</f>
        <v>#REF!</v>
      </c>
      <c r="AE20" s="292" t="e">
        <f>Orçamento!#REF!</f>
        <v>#REF!</v>
      </c>
      <c r="AF20" s="292" t="e">
        <f>Orçamento!#REF!</f>
        <v>#REF!</v>
      </c>
      <c r="AG20" s="292" t="e">
        <f>Orçamento!#REF!</f>
        <v>#REF!</v>
      </c>
      <c r="AH20" s="293" t="e">
        <f>Orçamento!#REF!</f>
        <v>#REF!</v>
      </c>
      <c r="AI20" s="291" t="e">
        <f>Orçamento!#REF!</f>
        <v>#REF!</v>
      </c>
      <c r="AJ20" s="292" t="e">
        <f>Orçamento!#REF!</f>
        <v>#REF!</v>
      </c>
      <c r="AK20" s="292" t="e">
        <f>Orçamento!#REF!</f>
        <v>#REF!</v>
      </c>
      <c r="AL20" s="292" t="e">
        <f>Orçamento!#REF!</f>
        <v>#REF!</v>
      </c>
      <c r="AM20" s="293" t="e">
        <f>Orçamento!#REF!</f>
        <v>#REF!</v>
      </c>
      <c r="AN20" s="291" t="e">
        <f>Orçamento!#REF!</f>
        <v>#REF!</v>
      </c>
      <c r="AO20" s="292" t="e">
        <f>Orçamento!#REF!</f>
        <v>#REF!</v>
      </c>
      <c r="AP20" s="292" t="e">
        <f>Orçamento!#REF!</f>
        <v>#REF!</v>
      </c>
      <c r="AQ20" s="292" t="e">
        <f>Orçamento!#REF!</f>
        <v>#REF!</v>
      </c>
      <c r="AR20" s="293" t="e">
        <f>Orçamento!#REF!</f>
        <v>#REF!</v>
      </c>
      <c r="AS20" s="291" t="e">
        <f>Orçamento!#REF!</f>
        <v>#REF!</v>
      </c>
      <c r="AT20" s="292" t="e">
        <f>Orçamento!#REF!</f>
        <v>#REF!</v>
      </c>
      <c r="AU20" s="292" t="e">
        <f>Orçamento!#REF!</f>
        <v>#REF!</v>
      </c>
      <c r="AV20" s="292" t="e">
        <f>Orçamento!#REF!</f>
        <v>#REF!</v>
      </c>
      <c r="AW20" s="293" t="e">
        <f>Orçamento!#REF!</f>
        <v>#REF!</v>
      </c>
      <c r="AX20" s="291" t="e">
        <f>Orçamento!#REF!</f>
        <v>#REF!</v>
      </c>
      <c r="AY20" s="292" t="e">
        <f>Orçamento!#REF!</f>
        <v>#REF!</v>
      </c>
      <c r="AZ20" s="292" t="e">
        <f>Orçamento!#REF!</f>
        <v>#REF!</v>
      </c>
      <c r="BA20" s="292" t="e">
        <f>Orçamento!#REF!</f>
        <v>#REF!</v>
      </c>
      <c r="BB20" s="293" t="e">
        <f>Orçamento!#REF!</f>
        <v>#REF!</v>
      </c>
      <c r="BC20" s="291" t="e">
        <f>Orçamento!#REF!</f>
        <v>#REF!</v>
      </c>
      <c r="BD20" s="292" t="e">
        <f>Orçamento!#REF!</f>
        <v>#REF!</v>
      </c>
      <c r="BE20" s="292" t="e">
        <f>Orçamento!#REF!</f>
        <v>#REF!</v>
      </c>
      <c r="BF20" s="292" t="e">
        <f>Orçamento!#REF!</f>
        <v>#REF!</v>
      </c>
      <c r="BG20" s="293" t="e">
        <f>Orçamento!#REF!</f>
        <v>#REF!</v>
      </c>
      <c r="BH20" s="291" t="e">
        <f>Orçamento!#REF!</f>
        <v>#REF!</v>
      </c>
      <c r="BI20" s="292" t="e">
        <f>Orçamento!#REF!</f>
        <v>#REF!</v>
      </c>
      <c r="BJ20" s="292" t="e">
        <f>Orçamento!#REF!</f>
        <v>#REF!</v>
      </c>
      <c r="BK20" s="292" t="e">
        <f>Orçamento!#REF!</f>
        <v>#REF!</v>
      </c>
      <c r="BL20" s="293" t="e">
        <f>Orçamento!#REF!</f>
        <v>#REF!</v>
      </c>
      <c r="BM20" s="288">
        <f>SUM(E20:N20)</f>
        <v>0</v>
      </c>
      <c r="BN20" s="150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289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50"/>
      <c r="DG20" s="150"/>
      <c r="DH20" s="150"/>
      <c r="DI20" s="150"/>
      <c r="DJ20" s="150"/>
      <c r="DK20" s="150"/>
      <c r="DL20" s="150"/>
      <c r="DM20" s="150"/>
      <c r="DN20" s="150"/>
      <c r="DO20" s="150"/>
    </row>
    <row r="21" spans="1:119" s="290" customFormat="1" ht="15">
      <c r="A21" s="557"/>
      <c r="B21" s="551"/>
      <c r="C21" s="553"/>
      <c r="D21" s="555"/>
      <c r="E21" s="517" t="e">
        <f>ROUND(SUMPRODUCT(E20,$D20)+SUMPRODUCT(F20,$D20)+SUMPRODUCT(G20,$D20)+SUMPRODUCT(H20,$D20)+SUMPRODUCT(I20,$D20),2)</f>
        <v>#VALUE!</v>
      </c>
      <c r="F21" s="518"/>
      <c r="G21" s="518"/>
      <c r="H21" s="518"/>
      <c r="I21" s="519"/>
      <c r="J21" s="517" t="e">
        <f>ROUND(SUMPRODUCT(J20,$D20)+SUMPRODUCT(K20,$D20)+SUMPRODUCT(L20,$D20)+SUMPRODUCT(M20,$D20)+SUMPRODUCT(N20,$D20),2)</f>
        <v>#VALUE!</v>
      </c>
      <c r="K21" s="518"/>
      <c r="L21" s="518"/>
      <c r="M21" s="518"/>
      <c r="N21" s="519"/>
      <c r="O21" s="540"/>
      <c r="P21" s="541"/>
      <c r="Q21" s="541"/>
      <c r="R21" s="541"/>
      <c r="S21" s="542"/>
      <c r="T21" s="540"/>
      <c r="U21" s="541"/>
      <c r="V21" s="541"/>
      <c r="W21" s="541"/>
      <c r="X21" s="542"/>
      <c r="Y21" s="540"/>
      <c r="Z21" s="541"/>
      <c r="AA21" s="541"/>
      <c r="AB21" s="541"/>
      <c r="AC21" s="542"/>
      <c r="AD21" s="540"/>
      <c r="AE21" s="541"/>
      <c r="AF21" s="541"/>
      <c r="AG21" s="541"/>
      <c r="AH21" s="542"/>
      <c r="AI21" s="540"/>
      <c r="AJ21" s="541"/>
      <c r="AK21" s="541"/>
      <c r="AL21" s="541"/>
      <c r="AM21" s="542"/>
      <c r="AN21" s="540"/>
      <c r="AO21" s="541"/>
      <c r="AP21" s="541"/>
      <c r="AQ21" s="541"/>
      <c r="AR21" s="542"/>
      <c r="AS21" s="540"/>
      <c r="AT21" s="541"/>
      <c r="AU21" s="541"/>
      <c r="AV21" s="541"/>
      <c r="AW21" s="542"/>
      <c r="AX21" s="540"/>
      <c r="AY21" s="541"/>
      <c r="AZ21" s="541"/>
      <c r="BA21" s="541"/>
      <c r="BB21" s="542"/>
      <c r="BC21" s="540"/>
      <c r="BD21" s="541"/>
      <c r="BE21" s="541"/>
      <c r="BF21" s="541"/>
      <c r="BG21" s="542"/>
      <c r="BH21" s="540"/>
      <c r="BI21" s="541"/>
      <c r="BJ21" s="541"/>
      <c r="BK21" s="541"/>
      <c r="BL21" s="542"/>
      <c r="BN21" s="150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289"/>
      <c r="BZ21" s="150"/>
      <c r="CA21" s="150"/>
      <c r="CB21" s="150"/>
      <c r="CC21" s="150"/>
      <c r="CD21" s="150"/>
      <c r="CE21" s="150"/>
      <c r="CF21" s="150"/>
      <c r="CG21" s="150"/>
      <c r="CH21" s="150"/>
      <c r="CI21" s="150"/>
      <c r="CJ21" s="150"/>
      <c r="CK21" s="150"/>
      <c r="CL21" s="150"/>
      <c r="CM21" s="150"/>
      <c r="CN21" s="150"/>
      <c r="CO21" s="150"/>
      <c r="CP21" s="150"/>
      <c r="CQ21" s="150"/>
      <c r="CR21" s="150"/>
      <c r="CS21" s="150"/>
      <c r="CT21" s="150"/>
      <c r="CU21" s="150"/>
      <c r="CV21" s="150"/>
      <c r="CW21" s="150"/>
      <c r="CX21" s="150"/>
      <c r="CY21" s="150"/>
      <c r="CZ21" s="150"/>
      <c r="DA21" s="150"/>
      <c r="DB21" s="150"/>
      <c r="DC21" s="150"/>
      <c r="DD21" s="150"/>
      <c r="DE21" s="150"/>
      <c r="DF21" s="150"/>
      <c r="DG21" s="150"/>
      <c r="DH21" s="150"/>
      <c r="DI21" s="150"/>
      <c r="DJ21" s="150"/>
      <c r="DK21" s="150"/>
      <c r="DL21" s="150"/>
      <c r="DM21" s="150"/>
      <c r="DN21" s="150"/>
      <c r="DO21" s="150"/>
    </row>
    <row r="22" spans="1:119" s="290" customFormat="1" ht="26.25" customHeight="1">
      <c r="A22" s="556">
        <v>3</v>
      </c>
      <c r="B22" s="558" t="s">
        <v>83</v>
      </c>
      <c r="C22" s="559" t="e">
        <f>'Resumo _ Licitação'!E21</f>
        <v>#DIV/0!</v>
      </c>
      <c r="D22" s="560" t="e">
        <f>'Resumo _ Licitação'!D21</f>
        <v>#VALUE!</v>
      </c>
      <c r="E22" s="291">
        <v>0</v>
      </c>
      <c r="F22" s="292">
        <v>0</v>
      </c>
      <c r="G22" s="292">
        <v>0</v>
      </c>
      <c r="H22" s="292">
        <v>0</v>
      </c>
      <c r="I22" s="293">
        <v>0</v>
      </c>
      <c r="J22" s="291">
        <v>0</v>
      </c>
      <c r="K22" s="292">
        <v>0</v>
      </c>
      <c r="L22" s="292">
        <v>0</v>
      </c>
      <c r="M22" s="292">
        <v>0</v>
      </c>
      <c r="N22" s="293">
        <v>0</v>
      </c>
      <c r="O22" s="291" t="e">
        <f>Orçamento!#REF!</f>
        <v>#REF!</v>
      </c>
      <c r="P22" s="292" t="e">
        <f>Orçamento!#REF!</f>
        <v>#REF!</v>
      </c>
      <c r="Q22" s="292" t="e">
        <f>Orçamento!#REF!</f>
        <v>#REF!</v>
      </c>
      <c r="R22" s="292" t="e">
        <f>Orçamento!#REF!</f>
        <v>#REF!</v>
      </c>
      <c r="S22" s="293" t="e">
        <f>Orçamento!#REF!</f>
        <v>#REF!</v>
      </c>
      <c r="T22" s="291" t="e">
        <f>Orçamento!#REF!</f>
        <v>#REF!</v>
      </c>
      <c r="U22" s="292" t="e">
        <f>Orçamento!#REF!</f>
        <v>#REF!</v>
      </c>
      <c r="V22" s="292" t="e">
        <f>Orçamento!#REF!</f>
        <v>#REF!</v>
      </c>
      <c r="W22" s="292" t="e">
        <f>Orçamento!#REF!</f>
        <v>#REF!</v>
      </c>
      <c r="X22" s="293" t="e">
        <f>Orçamento!#REF!</f>
        <v>#REF!</v>
      </c>
      <c r="Y22" s="291" t="e">
        <f>Orçamento!#REF!</f>
        <v>#REF!</v>
      </c>
      <c r="Z22" s="292" t="e">
        <f>Orçamento!#REF!</f>
        <v>#REF!</v>
      </c>
      <c r="AA22" s="292" t="e">
        <f>Orçamento!#REF!</f>
        <v>#REF!</v>
      </c>
      <c r="AB22" s="292" t="e">
        <f>Orçamento!#REF!</f>
        <v>#REF!</v>
      </c>
      <c r="AC22" s="293" t="e">
        <f>Orçamento!#REF!</f>
        <v>#REF!</v>
      </c>
      <c r="AD22" s="291" t="e">
        <f>Orçamento!#REF!</f>
        <v>#REF!</v>
      </c>
      <c r="AE22" s="292" t="e">
        <f>Orçamento!#REF!</f>
        <v>#REF!</v>
      </c>
      <c r="AF22" s="292" t="e">
        <f>Orçamento!#REF!</f>
        <v>#REF!</v>
      </c>
      <c r="AG22" s="292" t="e">
        <f>Orçamento!#REF!</f>
        <v>#REF!</v>
      </c>
      <c r="AH22" s="293" t="e">
        <f>Orçamento!#REF!</f>
        <v>#REF!</v>
      </c>
      <c r="AI22" s="291" t="e">
        <f>Orçamento!#REF!</f>
        <v>#REF!</v>
      </c>
      <c r="AJ22" s="292" t="e">
        <f>Orçamento!#REF!</f>
        <v>#REF!</v>
      </c>
      <c r="AK22" s="292" t="e">
        <f>Orçamento!#REF!</f>
        <v>#REF!</v>
      </c>
      <c r="AL22" s="292" t="e">
        <f>Orçamento!#REF!</f>
        <v>#REF!</v>
      </c>
      <c r="AM22" s="293" t="e">
        <f>Orçamento!#REF!</f>
        <v>#REF!</v>
      </c>
      <c r="AN22" s="291" t="e">
        <f>Orçamento!#REF!</f>
        <v>#REF!</v>
      </c>
      <c r="AO22" s="292" t="e">
        <f>Orçamento!#REF!</f>
        <v>#REF!</v>
      </c>
      <c r="AP22" s="292" t="e">
        <f>Orçamento!#REF!</f>
        <v>#REF!</v>
      </c>
      <c r="AQ22" s="292" t="e">
        <f>Orçamento!#REF!</f>
        <v>#REF!</v>
      </c>
      <c r="AR22" s="293" t="e">
        <f>Orçamento!#REF!</f>
        <v>#REF!</v>
      </c>
      <c r="AS22" s="291" t="e">
        <f>Orçamento!#REF!</f>
        <v>#REF!</v>
      </c>
      <c r="AT22" s="292" t="e">
        <f>Orçamento!#REF!</f>
        <v>#REF!</v>
      </c>
      <c r="AU22" s="292" t="e">
        <f>Orçamento!#REF!</f>
        <v>#REF!</v>
      </c>
      <c r="AV22" s="292" t="e">
        <f>Orçamento!#REF!</f>
        <v>#REF!</v>
      </c>
      <c r="AW22" s="293" t="e">
        <f>Orçamento!#REF!</f>
        <v>#REF!</v>
      </c>
      <c r="AX22" s="291" t="e">
        <f>Orçamento!#REF!</f>
        <v>#REF!</v>
      </c>
      <c r="AY22" s="292" t="e">
        <f>Orçamento!#REF!</f>
        <v>#REF!</v>
      </c>
      <c r="AZ22" s="292" t="e">
        <f>Orçamento!#REF!</f>
        <v>#REF!</v>
      </c>
      <c r="BA22" s="292" t="e">
        <f>Orçamento!#REF!</f>
        <v>#REF!</v>
      </c>
      <c r="BB22" s="293" t="e">
        <f>Orçamento!#REF!</f>
        <v>#REF!</v>
      </c>
      <c r="BC22" s="291" t="e">
        <f>Orçamento!#REF!</f>
        <v>#REF!</v>
      </c>
      <c r="BD22" s="292" t="e">
        <f>Orçamento!#REF!</f>
        <v>#REF!</v>
      </c>
      <c r="BE22" s="292" t="e">
        <f>Orçamento!#REF!</f>
        <v>#REF!</v>
      </c>
      <c r="BF22" s="292" t="e">
        <f>Orçamento!#REF!</f>
        <v>#REF!</v>
      </c>
      <c r="BG22" s="293" t="e">
        <f>Orçamento!#REF!</f>
        <v>#REF!</v>
      </c>
      <c r="BH22" s="291" t="e">
        <f>Orçamento!#REF!</f>
        <v>#REF!</v>
      </c>
      <c r="BI22" s="292" t="e">
        <f>Orçamento!#REF!</f>
        <v>#REF!</v>
      </c>
      <c r="BJ22" s="292" t="e">
        <f>Orçamento!#REF!</f>
        <v>#REF!</v>
      </c>
      <c r="BK22" s="292" t="e">
        <f>Orçamento!#REF!</f>
        <v>#REF!</v>
      </c>
      <c r="BL22" s="293" t="e">
        <f>Orçamento!#REF!</f>
        <v>#REF!</v>
      </c>
      <c r="BM22" s="288">
        <f>SUM(E22:N22)</f>
        <v>0</v>
      </c>
      <c r="BN22" s="150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289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50"/>
      <c r="CL22" s="150"/>
      <c r="CM22" s="150"/>
      <c r="CN22" s="150"/>
      <c r="CO22" s="150"/>
      <c r="CP22" s="150"/>
      <c r="CQ22" s="150"/>
      <c r="CR22" s="150"/>
      <c r="CS22" s="150"/>
      <c r="CT22" s="150"/>
      <c r="CU22" s="150"/>
      <c r="CV22" s="150"/>
      <c r="CW22" s="150"/>
      <c r="CX22" s="150"/>
      <c r="CY22" s="150"/>
      <c r="CZ22" s="150"/>
      <c r="DA22" s="150"/>
      <c r="DB22" s="150"/>
      <c r="DC22" s="150"/>
      <c r="DD22" s="150"/>
      <c r="DE22" s="150"/>
      <c r="DF22" s="150"/>
      <c r="DG22" s="150"/>
      <c r="DH22" s="150"/>
      <c r="DI22" s="150"/>
      <c r="DJ22" s="150"/>
      <c r="DK22" s="150"/>
      <c r="DL22" s="150"/>
      <c r="DM22" s="150"/>
      <c r="DN22" s="150"/>
      <c r="DO22" s="150"/>
    </row>
    <row r="23" spans="1:119" s="290" customFormat="1" ht="15">
      <c r="A23" s="557"/>
      <c r="B23" s="551"/>
      <c r="C23" s="553"/>
      <c r="D23" s="555"/>
      <c r="E23" s="517" t="e">
        <f>ROUND(SUMPRODUCT(E22,$D22)+SUMPRODUCT(F22,$D22)+SUMPRODUCT(G22,$D22)+SUMPRODUCT(H22,$D22)+SUMPRODUCT(I22,$D22),2)</f>
        <v>#VALUE!</v>
      </c>
      <c r="F23" s="518"/>
      <c r="G23" s="518"/>
      <c r="H23" s="518"/>
      <c r="I23" s="519"/>
      <c r="J23" s="517" t="e">
        <f>ROUND(SUMPRODUCT(J22,$D22)+SUMPRODUCT(K22,$D22)+SUMPRODUCT(L22,$D22)+SUMPRODUCT(M22,$D22)+SUMPRODUCT(N22,$D22),2)</f>
        <v>#VALUE!</v>
      </c>
      <c r="K23" s="518"/>
      <c r="L23" s="518"/>
      <c r="M23" s="518"/>
      <c r="N23" s="519"/>
      <c r="O23" s="540"/>
      <c r="P23" s="541"/>
      <c r="Q23" s="541"/>
      <c r="R23" s="541"/>
      <c r="S23" s="542"/>
      <c r="T23" s="540"/>
      <c r="U23" s="541"/>
      <c r="V23" s="541"/>
      <c r="W23" s="541"/>
      <c r="X23" s="542"/>
      <c r="Y23" s="540"/>
      <c r="Z23" s="541"/>
      <c r="AA23" s="541"/>
      <c r="AB23" s="541"/>
      <c r="AC23" s="542"/>
      <c r="AD23" s="540"/>
      <c r="AE23" s="541"/>
      <c r="AF23" s="541"/>
      <c r="AG23" s="541"/>
      <c r="AH23" s="542"/>
      <c r="AI23" s="540"/>
      <c r="AJ23" s="541"/>
      <c r="AK23" s="541"/>
      <c r="AL23" s="541"/>
      <c r="AM23" s="542"/>
      <c r="AN23" s="540"/>
      <c r="AO23" s="541"/>
      <c r="AP23" s="541"/>
      <c r="AQ23" s="541"/>
      <c r="AR23" s="542"/>
      <c r="AS23" s="540"/>
      <c r="AT23" s="541"/>
      <c r="AU23" s="541"/>
      <c r="AV23" s="541"/>
      <c r="AW23" s="542"/>
      <c r="AX23" s="540"/>
      <c r="AY23" s="541"/>
      <c r="AZ23" s="541"/>
      <c r="BA23" s="541"/>
      <c r="BB23" s="542"/>
      <c r="BC23" s="540"/>
      <c r="BD23" s="541"/>
      <c r="BE23" s="541"/>
      <c r="BF23" s="541"/>
      <c r="BG23" s="542"/>
      <c r="BH23" s="540"/>
      <c r="BI23" s="541"/>
      <c r="BJ23" s="541"/>
      <c r="BK23" s="541"/>
      <c r="BL23" s="542"/>
      <c r="BN23" s="150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289"/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50"/>
      <c r="CK23" s="150"/>
      <c r="CL23" s="150"/>
      <c r="CM23" s="150"/>
      <c r="CN23" s="150"/>
      <c r="CO23" s="150"/>
      <c r="CP23" s="150"/>
      <c r="CQ23" s="150"/>
      <c r="CR23" s="150"/>
      <c r="CS23" s="150"/>
      <c r="CT23" s="150"/>
      <c r="CU23" s="150"/>
      <c r="CV23" s="150"/>
      <c r="CW23" s="150"/>
      <c r="CX23" s="150"/>
      <c r="CY23" s="150"/>
      <c r="CZ23" s="150"/>
      <c r="DA23" s="150"/>
      <c r="DB23" s="150"/>
      <c r="DC23" s="150"/>
      <c r="DD23" s="150"/>
      <c r="DE23" s="150"/>
      <c r="DF23" s="150"/>
      <c r="DG23" s="150"/>
      <c r="DH23" s="150"/>
      <c r="DI23" s="150"/>
      <c r="DJ23" s="150"/>
      <c r="DK23" s="150"/>
      <c r="DL23" s="150"/>
      <c r="DM23" s="150"/>
      <c r="DN23" s="150"/>
      <c r="DO23" s="150"/>
    </row>
    <row r="24" spans="1:119" s="290" customFormat="1" ht="26.25" customHeight="1">
      <c r="A24" s="556">
        <v>4</v>
      </c>
      <c r="B24" s="558" t="s">
        <v>121</v>
      </c>
      <c r="C24" s="559" t="e">
        <f>'Resumo _ Licitação'!E23</f>
        <v>#DIV/0!</v>
      </c>
      <c r="D24" s="560" t="e">
        <f>'Resumo _ Licitação'!D23</f>
        <v>#VALUE!</v>
      </c>
      <c r="E24" s="291">
        <v>0</v>
      </c>
      <c r="F24" s="292">
        <v>0</v>
      </c>
      <c r="G24" s="292">
        <v>0</v>
      </c>
      <c r="H24" s="292">
        <v>0</v>
      </c>
      <c r="I24" s="293">
        <v>0</v>
      </c>
      <c r="J24" s="291">
        <v>0</v>
      </c>
      <c r="K24" s="292">
        <v>0</v>
      </c>
      <c r="L24" s="292">
        <v>0</v>
      </c>
      <c r="M24" s="292">
        <v>0</v>
      </c>
      <c r="N24" s="293">
        <v>0</v>
      </c>
      <c r="O24" s="291" t="e">
        <f>Orçamento!#REF!</f>
        <v>#REF!</v>
      </c>
      <c r="P24" s="292" t="e">
        <f>Orçamento!#REF!</f>
        <v>#REF!</v>
      </c>
      <c r="Q24" s="292" t="e">
        <f>Orçamento!#REF!</f>
        <v>#REF!</v>
      </c>
      <c r="R24" s="292" t="e">
        <f>Orçamento!#REF!</f>
        <v>#REF!</v>
      </c>
      <c r="S24" s="293" t="e">
        <f>Orçamento!#REF!</f>
        <v>#REF!</v>
      </c>
      <c r="T24" s="291" t="e">
        <f>Orçamento!#REF!</f>
        <v>#REF!</v>
      </c>
      <c r="U24" s="292" t="e">
        <f>Orçamento!#REF!</f>
        <v>#REF!</v>
      </c>
      <c r="V24" s="292" t="e">
        <f>Orçamento!#REF!</f>
        <v>#REF!</v>
      </c>
      <c r="W24" s="292" t="e">
        <f>Orçamento!#REF!</f>
        <v>#REF!</v>
      </c>
      <c r="X24" s="293" t="e">
        <f>Orçamento!#REF!</f>
        <v>#REF!</v>
      </c>
      <c r="Y24" s="291" t="e">
        <f>Orçamento!#REF!</f>
        <v>#REF!</v>
      </c>
      <c r="Z24" s="292" t="e">
        <f>Orçamento!#REF!</f>
        <v>#REF!</v>
      </c>
      <c r="AA24" s="292" t="e">
        <f>Orçamento!#REF!</f>
        <v>#REF!</v>
      </c>
      <c r="AB24" s="292" t="e">
        <f>Orçamento!#REF!</f>
        <v>#REF!</v>
      </c>
      <c r="AC24" s="293" t="e">
        <f>Orçamento!#REF!</f>
        <v>#REF!</v>
      </c>
      <c r="AD24" s="291" t="e">
        <f>Orçamento!#REF!</f>
        <v>#REF!</v>
      </c>
      <c r="AE24" s="292" t="e">
        <f>Orçamento!#REF!</f>
        <v>#REF!</v>
      </c>
      <c r="AF24" s="292" t="e">
        <f>Orçamento!#REF!</f>
        <v>#REF!</v>
      </c>
      <c r="AG24" s="292" t="e">
        <f>Orçamento!#REF!</f>
        <v>#REF!</v>
      </c>
      <c r="AH24" s="293" t="e">
        <f>Orçamento!#REF!</f>
        <v>#REF!</v>
      </c>
      <c r="AI24" s="291" t="e">
        <f>Orçamento!#REF!</f>
        <v>#REF!</v>
      </c>
      <c r="AJ24" s="292" t="e">
        <f>Orçamento!#REF!</f>
        <v>#REF!</v>
      </c>
      <c r="AK24" s="292" t="e">
        <f>Orçamento!#REF!</f>
        <v>#REF!</v>
      </c>
      <c r="AL24" s="292" t="e">
        <f>Orçamento!#REF!</f>
        <v>#REF!</v>
      </c>
      <c r="AM24" s="293" t="e">
        <f>Orçamento!#REF!</f>
        <v>#REF!</v>
      </c>
      <c r="AN24" s="291" t="e">
        <f>Orçamento!#REF!</f>
        <v>#REF!</v>
      </c>
      <c r="AO24" s="292" t="e">
        <f>Orçamento!#REF!</f>
        <v>#REF!</v>
      </c>
      <c r="AP24" s="292" t="e">
        <f>Orçamento!#REF!</f>
        <v>#REF!</v>
      </c>
      <c r="AQ24" s="292" t="e">
        <f>Orçamento!#REF!</f>
        <v>#REF!</v>
      </c>
      <c r="AR24" s="293" t="e">
        <f>Orçamento!#REF!</f>
        <v>#REF!</v>
      </c>
      <c r="AS24" s="291" t="e">
        <f>Orçamento!#REF!</f>
        <v>#REF!</v>
      </c>
      <c r="AT24" s="292" t="e">
        <f>Orçamento!#REF!</f>
        <v>#REF!</v>
      </c>
      <c r="AU24" s="292" t="e">
        <f>Orçamento!#REF!</f>
        <v>#REF!</v>
      </c>
      <c r="AV24" s="292" t="e">
        <f>Orçamento!#REF!</f>
        <v>#REF!</v>
      </c>
      <c r="AW24" s="293" t="e">
        <f>Orçamento!#REF!</f>
        <v>#REF!</v>
      </c>
      <c r="AX24" s="291" t="e">
        <f>Orçamento!#REF!</f>
        <v>#REF!</v>
      </c>
      <c r="AY24" s="292" t="e">
        <f>Orçamento!#REF!</f>
        <v>#REF!</v>
      </c>
      <c r="AZ24" s="292" t="e">
        <f>Orçamento!#REF!</f>
        <v>#REF!</v>
      </c>
      <c r="BA24" s="292" t="e">
        <f>Orçamento!#REF!</f>
        <v>#REF!</v>
      </c>
      <c r="BB24" s="293" t="e">
        <f>Orçamento!#REF!</f>
        <v>#REF!</v>
      </c>
      <c r="BC24" s="291" t="e">
        <f>Orçamento!#REF!</f>
        <v>#REF!</v>
      </c>
      <c r="BD24" s="292" t="e">
        <f>Orçamento!#REF!</f>
        <v>#REF!</v>
      </c>
      <c r="BE24" s="292" t="e">
        <f>Orçamento!#REF!</f>
        <v>#REF!</v>
      </c>
      <c r="BF24" s="292" t="e">
        <f>Orçamento!#REF!</f>
        <v>#REF!</v>
      </c>
      <c r="BG24" s="293" t="e">
        <f>Orçamento!#REF!</f>
        <v>#REF!</v>
      </c>
      <c r="BH24" s="291" t="e">
        <f>Orçamento!#REF!</f>
        <v>#REF!</v>
      </c>
      <c r="BI24" s="292" t="e">
        <f>Orçamento!#REF!</f>
        <v>#REF!</v>
      </c>
      <c r="BJ24" s="292" t="e">
        <f>Orçamento!#REF!</f>
        <v>#REF!</v>
      </c>
      <c r="BK24" s="292" t="e">
        <f>Orçamento!#REF!</f>
        <v>#REF!</v>
      </c>
      <c r="BL24" s="293" t="e">
        <f>Orçamento!#REF!</f>
        <v>#REF!</v>
      </c>
      <c r="BM24" s="288">
        <f>SUM(E24:N24)</f>
        <v>0</v>
      </c>
      <c r="BN24" s="150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289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50"/>
      <c r="CL24" s="150"/>
      <c r="CM24" s="150"/>
      <c r="CN24" s="150"/>
      <c r="CO24" s="150"/>
      <c r="CP24" s="150"/>
      <c r="CQ24" s="150"/>
      <c r="CR24" s="150"/>
      <c r="CS24" s="150"/>
      <c r="CT24" s="150"/>
      <c r="CU24" s="150"/>
      <c r="CV24" s="150"/>
      <c r="CW24" s="150"/>
      <c r="CX24" s="150"/>
      <c r="CY24" s="150"/>
      <c r="CZ24" s="150"/>
      <c r="DA24" s="150"/>
      <c r="DB24" s="150"/>
      <c r="DC24" s="150"/>
      <c r="DD24" s="150"/>
      <c r="DE24" s="150"/>
      <c r="DF24" s="150"/>
      <c r="DG24" s="150"/>
      <c r="DH24" s="150"/>
      <c r="DI24" s="150"/>
      <c r="DJ24" s="150"/>
      <c r="DK24" s="150"/>
      <c r="DL24" s="150"/>
      <c r="DM24" s="150"/>
      <c r="DN24" s="150"/>
      <c r="DO24" s="150"/>
    </row>
    <row r="25" spans="1:119" s="290" customFormat="1" ht="15.75" thickBot="1">
      <c r="A25" s="561"/>
      <c r="B25" s="562"/>
      <c r="C25" s="563"/>
      <c r="D25" s="564"/>
      <c r="E25" s="517" t="e">
        <f>ROUND(SUMPRODUCT(E24,$D24)+SUMPRODUCT(F24,$D24)+SUMPRODUCT(G24,$D24)+SUMPRODUCT(H24,$D24)+SUMPRODUCT(I24,$D24),2)</f>
        <v>#VALUE!</v>
      </c>
      <c r="F25" s="518"/>
      <c r="G25" s="518"/>
      <c r="H25" s="518"/>
      <c r="I25" s="519"/>
      <c r="J25" s="517" t="e">
        <f>ROUND(SUMPRODUCT(J24,$D24)+SUMPRODUCT(K24,$D24)+SUMPRODUCT(L24,$D24)+SUMPRODUCT(M24,$D24)+SUMPRODUCT(N24,$D24),2)</f>
        <v>#VALUE!</v>
      </c>
      <c r="K25" s="518"/>
      <c r="L25" s="518"/>
      <c r="M25" s="518"/>
      <c r="N25" s="519"/>
      <c r="O25" s="565"/>
      <c r="P25" s="566"/>
      <c r="Q25" s="566"/>
      <c r="R25" s="566"/>
      <c r="S25" s="567"/>
      <c r="T25" s="565"/>
      <c r="U25" s="566"/>
      <c r="V25" s="566"/>
      <c r="W25" s="566"/>
      <c r="X25" s="567"/>
      <c r="Y25" s="565"/>
      <c r="Z25" s="566"/>
      <c r="AA25" s="566"/>
      <c r="AB25" s="566"/>
      <c r="AC25" s="567"/>
      <c r="AD25" s="565"/>
      <c r="AE25" s="566"/>
      <c r="AF25" s="566"/>
      <c r="AG25" s="566"/>
      <c r="AH25" s="567"/>
      <c r="AI25" s="565"/>
      <c r="AJ25" s="566"/>
      <c r="AK25" s="566"/>
      <c r="AL25" s="566"/>
      <c r="AM25" s="567"/>
      <c r="AN25" s="565"/>
      <c r="AO25" s="566"/>
      <c r="AP25" s="566"/>
      <c r="AQ25" s="566"/>
      <c r="AR25" s="567"/>
      <c r="AS25" s="565"/>
      <c r="AT25" s="566"/>
      <c r="AU25" s="566"/>
      <c r="AV25" s="566"/>
      <c r="AW25" s="567"/>
      <c r="AX25" s="565"/>
      <c r="AY25" s="566"/>
      <c r="AZ25" s="566"/>
      <c r="BA25" s="566"/>
      <c r="BB25" s="567"/>
      <c r="BC25" s="565"/>
      <c r="BD25" s="566"/>
      <c r="BE25" s="566"/>
      <c r="BF25" s="566"/>
      <c r="BG25" s="567"/>
      <c r="BH25" s="565"/>
      <c r="BI25" s="566"/>
      <c r="BJ25" s="566"/>
      <c r="BK25" s="566"/>
      <c r="BL25" s="567"/>
      <c r="BN25" s="150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289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0"/>
      <c r="CW25" s="150"/>
      <c r="CX25" s="150"/>
      <c r="CY25" s="150"/>
      <c r="CZ25" s="150"/>
      <c r="DA25" s="150"/>
      <c r="DB25" s="150"/>
      <c r="DC25" s="150"/>
      <c r="DD25" s="150"/>
      <c r="DE25" s="150"/>
      <c r="DF25" s="150"/>
      <c r="DG25" s="150"/>
      <c r="DH25" s="150"/>
      <c r="DI25" s="150"/>
      <c r="DJ25" s="150"/>
      <c r="DK25" s="150"/>
      <c r="DL25" s="150"/>
      <c r="DM25" s="150"/>
      <c r="DN25" s="150"/>
      <c r="DO25" s="150"/>
    </row>
    <row r="26" spans="1:14" ht="12.75" customHeight="1">
      <c r="A26" s="331"/>
      <c r="B26" s="331"/>
      <c r="C26" s="331"/>
      <c r="D26" s="332"/>
      <c r="E26" s="331"/>
      <c r="F26" s="331"/>
      <c r="G26" s="331"/>
      <c r="H26" s="331"/>
      <c r="I26" s="331"/>
      <c r="J26" s="331"/>
      <c r="K26" s="333"/>
      <c r="L26" s="331"/>
      <c r="M26" s="331"/>
      <c r="N26" s="334"/>
    </row>
    <row r="27" spans="1:119" s="282" customFormat="1" ht="9" customHeight="1" thickBot="1">
      <c r="A27" s="335"/>
      <c r="B27" s="336"/>
      <c r="C27" s="337"/>
      <c r="D27" s="338"/>
      <c r="E27" s="538"/>
      <c r="F27" s="538"/>
      <c r="G27" s="538"/>
      <c r="H27" s="538"/>
      <c r="I27" s="538"/>
      <c r="J27" s="537"/>
      <c r="K27" s="537"/>
      <c r="L27" s="537"/>
      <c r="M27" s="537"/>
      <c r="N27" s="537"/>
      <c r="O27" s="532"/>
      <c r="P27" s="532"/>
      <c r="Q27" s="532"/>
      <c r="R27" s="532"/>
      <c r="S27" s="532"/>
      <c r="T27" s="532"/>
      <c r="U27" s="532"/>
      <c r="V27" s="532"/>
      <c r="W27" s="532"/>
      <c r="X27" s="532"/>
      <c r="Y27" s="532"/>
      <c r="Z27" s="532"/>
      <c r="AA27" s="532"/>
      <c r="AB27" s="532"/>
      <c r="AC27" s="532"/>
      <c r="AD27" s="532"/>
      <c r="AE27" s="532"/>
      <c r="AF27" s="532"/>
      <c r="AG27" s="532"/>
      <c r="AH27" s="532"/>
      <c r="AI27" s="532"/>
      <c r="AJ27" s="532"/>
      <c r="AK27" s="532"/>
      <c r="AL27" s="532"/>
      <c r="AM27" s="532"/>
      <c r="AN27" s="532"/>
      <c r="AO27" s="532"/>
      <c r="AP27" s="532"/>
      <c r="AQ27" s="532"/>
      <c r="AR27" s="532"/>
      <c r="AS27" s="532"/>
      <c r="AT27" s="532"/>
      <c r="AU27" s="532"/>
      <c r="AV27" s="532"/>
      <c r="AW27" s="532"/>
      <c r="AX27" s="532"/>
      <c r="AY27" s="532"/>
      <c r="AZ27" s="532"/>
      <c r="BA27" s="532"/>
      <c r="BB27" s="532"/>
      <c r="BC27" s="532"/>
      <c r="BD27" s="532"/>
      <c r="BE27" s="532"/>
      <c r="BF27" s="532"/>
      <c r="BG27" s="532"/>
      <c r="BH27" s="532"/>
      <c r="BI27" s="532"/>
      <c r="BJ27" s="532"/>
      <c r="BK27" s="532"/>
      <c r="BL27" s="532"/>
      <c r="BN27" s="275"/>
      <c r="BO27" s="275"/>
      <c r="BP27" s="275"/>
      <c r="BQ27" s="275"/>
      <c r="BR27" s="275"/>
      <c r="BS27" s="275"/>
      <c r="BT27" s="275"/>
      <c r="BU27" s="275"/>
      <c r="BV27" s="275"/>
      <c r="BW27" s="275"/>
      <c r="BX27" s="275"/>
      <c r="BY27" s="275"/>
      <c r="BZ27" s="275"/>
      <c r="CA27" s="275"/>
      <c r="CB27" s="275"/>
      <c r="CC27" s="275"/>
      <c r="CD27" s="275"/>
      <c r="CE27" s="275"/>
      <c r="CF27" s="275"/>
      <c r="CG27" s="275"/>
      <c r="CH27" s="275"/>
      <c r="CI27" s="275"/>
      <c r="CJ27" s="275"/>
      <c r="CK27" s="275"/>
      <c r="CL27" s="275"/>
      <c r="CM27" s="275"/>
      <c r="CN27" s="275"/>
      <c r="CO27" s="275"/>
      <c r="CP27" s="275"/>
      <c r="CQ27" s="275"/>
      <c r="CR27" s="275"/>
      <c r="CS27" s="275"/>
      <c r="CT27" s="275"/>
      <c r="CU27" s="275"/>
      <c r="CV27" s="275"/>
      <c r="CW27" s="275"/>
      <c r="CX27" s="275"/>
      <c r="CY27" s="275"/>
      <c r="CZ27" s="275"/>
      <c r="DA27" s="275"/>
      <c r="DB27" s="275"/>
      <c r="DC27" s="275"/>
      <c r="DD27" s="275"/>
      <c r="DE27" s="275"/>
      <c r="DF27" s="275"/>
      <c r="DG27" s="275"/>
      <c r="DH27" s="275"/>
      <c r="DI27" s="275"/>
      <c r="DJ27" s="275"/>
      <c r="DK27" s="275"/>
      <c r="DL27" s="275"/>
      <c r="DM27" s="275"/>
      <c r="DN27" s="275"/>
      <c r="DO27" s="275"/>
    </row>
    <row r="28" spans="1:64" ht="40.5" customHeight="1" thickBot="1">
      <c r="A28" s="339" t="s">
        <v>22</v>
      </c>
      <c r="B28" s="340"/>
      <c r="C28" s="341" t="e">
        <f>SUM(D18:D25)/D28</f>
        <v>#VALUE!</v>
      </c>
      <c r="D28" s="342" t="e">
        <f>SUM(D18:D27)</f>
        <v>#VALUE!</v>
      </c>
      <c r="E28" s="511" t="e">
        <f>SUMPRODUCT(E18:E25,$D$18:$D$25)+SUMPRODUCT(F18:F25,$D$18:$D$25)+SUMPRODUCT(G18:G25,$D$18:$D$25)+SUMPRODUCT(H18:H25,$D$18:$D$25)+SUMPRODUCT(I18:I25,$D$18:$D$25)</f>
        <v>#VALUE!</v>
      </c>
      <c r="F28" s="512"/>
      <c r="G28" s="512"/>
      <c r="H28" s="512"/>
      <c r="I28" s="513"/>
      <c r="J28" s="511" t="e">
        <f>SUMPRODUCT(J18:J25,$D$18:$D$25)+SUMPRODUCT(K18:K25,$D$18:$D$25)+SUMPRODUCT(L18:L25,$D$18:$D$25)+SUMPRODUCT(M18:M25,$D$18:$D$25)+SUMPRODUCT(N18:N25,$D$18:$D$25)</f>
        <v>#VALUE!</v>
      </c>
      <c r="K28" s="512"/>
      <c r="L28" s="512"/>
      <c r="M28" s="512"/>
      <c r="N28" s="513"/>
      <c r="O28" s="521" t="e">
        <f>SUMPRODUCT(O18:O25,$D$18:$D$25)+SUMPRODUCT(P18:P25,$D$18:$D$25)+SUMPRODUCT(Q18:Q25,$D$18:$D$25)+SUMPRODUCT(R18:R25,$D$18:$D$25)+SUMPRODUCT(S18:S25,$D$18:$D$25)</f>
        <v>#REF!</v>
      </c>
      <c r="P28" s="522"/>
      <c r="Q28" s="522"/>
      <c r="R28" s="522"/>
      <c r="S28" s="523"/>
      <c r="T28" s="521" t="e">
        <f>SUMPRODUCT(T18:T25,$D$18:$D$25)+SUMPRODUCT(U18:U25,$D$18:$D$25)+SUMPRODUCT(V18:V25,$D$18:$D$25)+SUMPRODUCT(W18:W25,$D$18:$D$25)+SUMPRODUCT(X18:X25,$D$18:$D$25)</f>
        <v>#REF!</v>
      </c>
      <c r="U28" s="522"/>
      <c r="V28" s="522"/>
      <c r="W28" s="522"/>
      <c r="X28" s="523"/>
      <c r="Y28" s="521" t="e">
        <f>SUMPRODUCT(Y18:Y25,$D$18:$D$25)+SUMPRODUCT(Z18:Z25,$D$18:$D$25)+SUMPRODUCT(AA18:AA25,$D$18:$D$25)+SUMPRODUCT(AB18:AB25,$D$18:$D$25)+SUMPRODUCT(AC18:AC25,$D$18:$D$25)</f>
        <v>#REF!</v>
      </c>
      <c r="Z28" s="522"/>
      <c r="AA28" s="522"/>
      <c r="AB28" s="522"/>
      <c r="AC28" s="523"/>
      <c r="AD28" s="521" t="e">
        <f>SUMPRODUCT(AD18:AD25,$D$18:$D$25)+SUMPRODUCT(AE18:AE25,$D$18:$D$25)+SUMPRODUCT(AF18:AF25,$D$18:$D$25)+SUMPRODUCT(AG18:AG25,$D$18:$D$25)+SUMPRODUCT(AH18:AH25,$D$18:$D$25)</f>
        <v>#REF!</v>
      </c>
      <c r="AE28" s="522"/>
      <c r="AF28" s="522"/>
      <c r="AG28" s="522"/>
      <c r="AH28" s="523"/>
      <c r="AI28" s="521" t="e">
        <f>SUMPRODUCT(AI18:AI25,$D$18:$D$25)+SUMPRODUCT(AJ18:AJ25,$D$18:$D$25)+SUMPRODUCT(AK18:AK25,$D$18:$D$25)+SUMPRODUCT(AL18:AL25,$D$18:$D$25)+SUMPRODUCT(AM18:AM25,$D$18:$D$25)</f>
        <v>#REF!</v>
      </c>
      <c r="AJ28" s="522"/>
      <c r="AK28" s="522"/>
      <c r="AL28" s="522"/>
      <c r="AM28" s="523"/>
      <c r="AN28" s="521" t="e">
        <f>SUMPRODUCT(AN18:AN25,$D$18:$D$25)+SUMPRODUCT(AO18:AO25,$D$18:$D$25)+SUMPRODUCT(AP18:AP25,$D$18:$D$25)+SUMPRODUCT(AQ18:AQ25,$D$18:$D$25)+SUMPRODUCT(AR18:AR25,$D$18:$D$25)</f>
        <v>#REF!</v>
      </c>
      <c r="AO28" s="522"/>
      <c r="AP28" s="522"/>
      <c r="AQ28" s="522"/>
      <c r="AR28" s="523"/>
      <c r="AS28" s="521" t="e">
        <f>SUMPRODUCT(AS18:AS25,$D$18:$D$25)+SUMPRODUCT(AT18:AT25,$D$18:$D$25)+SUMPRODUCT(AU18:AU25,$D$18:$D$25)+SUMPRODUCT(AV18:AV25,$D$18:$D$25)+SUMPRODUCT(AW18:AW25,$D$18:$D$25)</f>
        <v>#REF!</v>
      </c>
      <c r="AT28" s="522"/>
      <c r="AU28" s="522"/>
      <c r="AV28" s="522"/>
      <c r="AW28" s="523"/>
      <c r="AX28" s="521" t="e">
        <f>SUMPRODUCT(AX18:AX25,$D$18:$D$25)+SUMPRODUCT(AY18:AY25,$D$18:$D$25)+SUMPRODUCT(AZ18:AZ25,$D$18:$D$25)+SUMPRODUCT(BA18:BA25,$D$18:$D$25)+SUMPRODUCT(BB18:BB25,$D$18:$D$25)</f>
        <v>#REF!</v>
      </c>
      <c r="AY28" s="522"/>
      <c r="AZ28" s="522"/>
      <c r="BA28" s="522"/>
      <c r="BB28" s="523"/>
      <c r="BC28" s="521" t="e">
        <f>SUMPRODUCT(BC18:BC25,$D$18:$D$25)+SUMPRODUCT(BD18:BD25,$D$18:$D$25)+SUMPRODUCT(BE18:BE25,$D$18:$D$25)+SUMPRODUCT(BF18:BF25,$D$18:$D$25)+SUMPRODUCT(BG18:BG25,$D$18:$D$25)</f>
        <v>#REF!</v>
      </c>
      <c r="BD28" s="522"/>
      <c r="BE28" s="522"/>
      <c r="BF28" s="522"/>
      <c r="BG28" s="523"/>
      <c r="BH28" s="521" t="e">
        <f>SUMPRODUCT(BH18:BH25,$D$18:$D$25)+SUMPRODUCT(BI18:BI25,$D$18:$D$25)+SUMPRODUCT(BJ18:BJ25,$D$18:$D$25)+SUMPRODUCT(BK18:BK25,$D$18:$D$25)+SUMPRODUCT(BL18:BL25,$D$18:$D$25)</f>
        <v>#REF!</v>
      </c>
      <c r="BI28" s="522"/>
      <c r="BJ28" s="522"/>
      <c r="BK28" s="522"/>
      <c r="BL28" s="523"/>
    </row>
    <row r="29" spans="1:64" ht="40.5" customHeight="1" thickBot="1">
      <c r="A29" s="343" t="s">
        <v>40</v>
      </c>
      <c r="B29" s="344"/>
      <c r="C29" s="345" t="e">
        <f>SUM(C18:C27)</f>
        <v>#DIV/0!</v>
      </c>
      <c r="D29" s="346" t="e">
        <f>D28</f>
        <v>#VALUE!</v>
      </c>
      <c r="E29" s="508" t="e">
        <f>E28</f>
        <v>#VALUE!</v>
      </c>
      <c r="F29" s="509"/>
      <c r="G29" s="509"/>
      <c r="H29" s="509"/>
      <c r="I29" s="510"/>
      <c r="J29" s="508" t="e">
        <f>E29+J28</f>
        <v>#VALUE!</v>
      </c>
      <c r="K29" s="509"/>
      <c r="L29" s="509"/>
      <c r="M29" s="509"/>
      <c r="N29" s="510"/>
      <c r="O29" s="514" t="e">
        <f>J29+O28</f>
        <v>#VALUE!</v>
      </c>
      <c r="P29" s="515"/>
      <c r="Q29" s="515"/>
      <c r="R29" s="515"/>
      <c r="S29" s="516"/>
      <c r="T29" s="514" t="e">
        <f>O29+T28</f>
        <v>#VALUE!</v>
      </c>
      <c r="U29" s="515"/>
      <c r="V29" s="515"/>
      <c r="W29" s="515"/>
      <c r="X29" s="516"/>
      <c r="Y29" s="514" t="e">
        <f>T29+Y28</f>
        <v>#VALUE!</v>
      </c>
      <c r="Z29" s="515"/>
      <c r="AA29" s="515"/>
      <c r="AB29" s="515"/>
      <c r="AC29" s="516"/>
      <c r="AD29" s="514" t="e">
        <f>Y29+AD28</f>
        <v>#VALUE!</v>
      </c>
      <c r="AE29" s="515"/>
      <c r="AF29" s="515"/>
      <c r="AG29" s="515"/>
      <c r="AH29" s="516"/>
      <c r="AI29" s="514" t="e">
        <f>AD29+AI28</f>
        <v>#VALUE!</v>
      </c>
      <c r="AJ29" s="515"/>
      <c r="AK29" s="515"/>
      <c r="AL29" s="515"/>
      <c r="AM29" s="516"/>
      <c r="AN29" s="514" t="e">
        <f>AI29+AN28</f>
        <v>#VALUE!</v>
      </c>
      <c r="AO29" s="515"/>
      <c r="AP29" s="515"/>
      <c r="AQ29" s="515"/>
      <c r="AR29" s="516"/>
      <c r="AS29" s="514" t="e">
        <f>AN29+AS28</f>
        <v>#VALUE!</v>
      </c>
      <c r="AT29" s="515"/>
      <c r="AU29" s="515"/>
      <c r="AV29" s="515"/>
      <c r="AW29" s="516"/>
      <c r="AX29" s="514" t="e">
        <f>AS29+AX28</f>
        <v>#VALUE!</v>
      </c>
      <c r="AY29" s="515"/>
      <c r="AZ29" s="515"/>
      <c r="BA29" s="515"/>
      <c r="BB29" s="516"/>
      <c r="BC29" s="514" t="e">
        <f>AX29+BC28</f>
        <v>#VALUE!</v>
      </c>
      <c r="BD29" s="515"/>
      <c r="BE29" s="515"/>
      <c r="BF29" s="515"/>
      <c r="BG29" s="516"/>
      <c r="BH29" s="514" t="e">
        <f>BC29+BH28</f>
        <v>#VALUE!</v>
      </c>
      <c r="BI29" s="515"/>
      <c r="BJ29" s="515"/>
      <c r="BK29" s="515"/>
      <c r="BL29" s="516"/>
    </row>
    <row r="30" spans="1:64" ht="12.75" customHeight="1">
      <c r="A30" s="264"/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Q30" s="264"/>
      <c r="AR30" s="264"/>
      <c r="AS30" s="264"/>
      <c r="AT30" s="264"/>
      <c r="AU30" s="264"/>
      <c r="AV30" s="264"/>
      <c r="AW30" s="264"/>
      <c r="AX30" s="264"/>
      <c r="AY30" s="264"/>
      <c r="AZ30" s="264"/>
      <c r="BA30" s="264"/>
      <c r="BB30" s="264"/>
      <c r="BC30" s="264"/>
      <c r="BD30" s="264"/>
      <c r="BE30" s="264"/>
      <c r="BF30" s="264"/>
      <c r="BG30" s="264"/>
      <c r="BH30" s="264"/>
      <c r="BI30" s="264"/>
      <c r="BJ30" s="264"/>
      <c r="BK30" s="264"/>
      <c r="BL30" s="264"/>
    </row>
    <row r="31" spans="1:9" ht="12.75" customHeight="1">
      <c r="A31" s="294"/>
      <c r="B31" s="294"/>
      <c r="C31" s="294"/>
      <c r="D31" s="294"/>
      <c r="E31" s="294"/>
      <c r="F31" s="294"/>
      <c r="G31" s="294"/>
      <c r="H31" s="294"/>
      <c r="I31" s="294"/>
    </row>
    <row r="32" spans="1:61" ht="12.75" customHeight="1">
      <c r="A32" s="294"/>
      <c r="B32" s="294"/>
      <c r="C32" s="294"/>
      <c r="D32" s="294"/>
      <c r="E32" s="294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7"/>
      <c r="AO32" s="297"/>
      <c r="AP32" s="297"/>
      <c r="AQ32" s="297"/>
      <c r="AR32" s="297"/>
      <c r="AS32" s="297"/>
      <c r="AT32" s="297"/>
      <c r="AU32" s="297"/>
      <c r="AV32" s="297"/>
      <c r="AW32" s="297"/>
      <c r="AX32" s="297"/>
      <c r="AY32" s="297"/>
      <c r="AZ32" s="297"/>
      <c r="BA32" s="297"/>
      <c r="BB32" s="297"/>
      <c r="BC32" s="297"/>
      <c r="BD32" s="297"/>
      <c r="BE32" s="297"/>
      <c r="BF32" s="297"/>
      <c r="BG32" s="297"/>
      <c r="BH32" s="297"/>
      <c r="BI32" s="297"/>
    </row>
    <row r="33" spans="2:5" ht="12.75" customHeight="1">
      <c r="B33" s="298"/>
      <c r="E33" s="294"/>
    </row>
    <row r="34" ht="12.75" customHeight="1">
      <c r="B34" s="298"/>
    </row>
    <row r="35" spans="6:9" ht="12.75" customHeight="1">
      <c r="F35" s="300"/>
      <c r="G35" s="300"/>
      <c r="H35" s="300"/>
      <c r="I35" s="300"/>
    </row>
    <row r="36" spans="1:12" ht="12.75" customHeight="1">
      <c r="A36" s="299"/>
      <c r="B36" s="301"/>
      <c r="D36" s="284"/>
      <c r="F36" s="296"/>
      <c r="I36" s="302"/>
      <c r="J36" s="302"/>
      <c r="K36" s="302"/>
      <c r="L36" s="302"/>
    </row>
    <row r="37" spans="1:12" s="305" customFormat="1" ht="12.75" customHeight="1">
      <c r="A37" s="303"/>
      <c r="B37" s="304"/>
      <c r="F37" s="306"/>
      <c r="I37" s="136"/>
      <c r="J37" s="136"/>
      <c r="K37" s="136"/>
      <c r="L37" s="136"/>
    </row>
    <row r="38" spans="1:12" s="308" customFormat="1" ht="12.75" customHeight="1">
      <c r="A38" s="307"/>
      <c r="B38" s="138"/>
      <c r="F38" s="309"/>
      <c r="I38" s="139"/>
      <c r="J38" s="139"/>
      <c r="K38" s="139"/>
      <c r="L38" s="139"/>
    </row>
    <row r="39" spans="1:12" s="308" customFormat="1" ht="12.75" customHeight="1">
      <c r="A39" s="307"/>
      <c r="B39" s="138"/>
      <c r="F39" s="309"/>
      <c r="I39" s="139"/>
      <c r="J39" s="139"/>
      <c r="K39" s="139"/>
      <c r="L39" s="139"/>
    </row>
    <row r="40" spans="1:12" s="308" customFormat="1" ht="12.75" customHeight="1">
      <c r="A40" s="307"/>
      <c r="B40" s="138"/>
      <c r="F40" s="309"/>
      <c r="G40" s="310"/>
      <c r="H40" s="310"/>
      <c r="I40" s="311"/>
      <c r="J40" s="311"/>
      <c r="K40" s="311"/>
      <c r="L40" s="139"/>
    </row>
    <row r="41" spans="1:11" ht="12.75" customHeight="1">
      <c r="A41" s="299"/>
      <c r="D41" s="284"/>
      <c r="F41" s="296"/>
      <c r="K41" s="284"/>
    </row>
  </sheetData>
  <sheetProtection password="E385" sheet="1" objects="1" scenarios="1" formatCells="0" formatColumns="0" formatRows="0" selectLockedCells="1"/>
  <mergeCells count="125">
    <mergeCell ref="BH25:BL25"/>
    <mergeCell ref="BH23:BL23"/>
    <mergeCell ref="BH21:BL21"/>
    <mergeCell ref="BH19:BL19"/>
    <mergeCell ref="AX25:BB25"/>
    <mergeCell ref="AX23:BB23"/>
    <mergeCell ref="AX21:BB21"/>
    <mergeCell ref="AX19:BB19"/>
    <mergeCell ref="BC19:BG19"/>
    <mergeCell ref="BC21:BG21"/>
    <mergeCell ref="BC23:BG23"/>
    <mergeCell ref="BC25:BG25"/>
    <mergeCell ref="AN19:AR19"/>
    <mergeCell ref="AN21:AR21"/>
    <mergeCell ref="AN23:AR23"/>
    <mergeCell ref="AN25:AR25"/>
    <mergeCell ref="AS19:AW19"/>
    <mergeCell ref="AS21:AW21"/>
    <mergeCell ref="AS23:AW23"/>
    <mergeCell ref="AS25:AW25"/>
    <mergeCell ref="AD19:AH19"/>
    <mergeCell ref="AD21:AH21"/>
    <mergeCell ref="AD23:AH23"/>
    <mergeCell ref="AD25:AH25"/>
    <mergeCell ref="AI19:AM19"/>
    <mergeCell ref="AI21:AM21"/>
    <mergeCell ref="AI23:AM23"/>
    <mergeCell ref="AI25:AM25"/>
    <mergeCell ref="T23:X23"/>
    <mergeCell ref="T25:X25"/>
    <mergeCell ref="Y19:AC19"/>
    <mergeCell ref="Y21:AC21"/>
    <mergeCell ref="Y23:AC23"/>
    <mergeCell ref="Y25:AC25"/>
    <mergeCell ref="J23:N23"/>
    <mergeCell ref="J25:N25"/>
    <mergeCell ref="O19:S19"/>
    <mergeCell ref="O21:S21"/>
    <mergeCell ref="O23:S23"/>
    <mergeCell ref="O25:S25"/>
    <mergeCell ref="A22:A23"/>
    <mergeCell ref="B22:B23"/>
    <mergeCell ref="C22:C23"/>
    <mergeCell ref="D22:D23"/>
    <mergeCell ref="A24:A25"/>
    <mergeCell ref="B24:B25"/>
    <mergeCell ref="C24:C25"/>
    <mergeCell ref="D24:D25"/>
    <mergeCell ref="A18:A19"/>
    <mergeCell ref="B18:B19"/>
    <mergeCell ref="C18:C19"/>
    <mergeCell ref="D18:D19"/>
    <mergeCell ref="A20:A21"/>
    <mergeCell ref="B20:B21"/>
    <mergeCell ref="C20:C21"/>
    <mergeCell ref="D20:D21"/>
    <mergeCell ref="AN29:AR29"/>
    <mergeCell ref="BH28:BL28"/>
    <mergeCell ref="BH29:BL29"/>
    <mergeCell ref="AS28:AW28"/>
    <mergeCell ref="AS29:AW29"/>
    <mergeCell ref="AX28:BB28"/>
    <mergeCell ref="AX29:BB29"/>
    <mergeCell ref="BC29:BG29"/>
    <mergeCell ref="BC28:BG28"/>
    <mergeCell ref="O7:R7"/>
    <mergeCell ref="L9:M9"/>
    <mergeCell ref="AD28:AH28"/>
    <mergeCell ref="AD29:AH29"/>
    <mergeCell ref="A13:D13"/>
    <mergeCell ref="AI29:AM29"/>
    <mergeCell ref="H13:J13"/>
    <mergeCell ref="A15:A16"/>
    <mergeCell ref="K11:M11"/>
    <mergeCell ref="J29:N29"/>
    <mergeCell ref="O28:S28"/>
    <mergeCell ref="AI15:AM15"/>
    <mergeCell ref="T28:X28"/>
    <mergeCell ref="Y28:AC28"/>
    <mergeCell ref="AD15:AH15"/>
    <mergeCell ref="O15:S15"/>
    <mergeCell ref="AD27:AH27"/>
    <mergeCell ref="AI27:AM27"/>
    <mergeCell ref="T19:X19"/>
    <mergeCell ref="T21:X21"/>
    <mergeCell ref="J7:N7"/>
    <mergeCell ref="E28:I28"/>
    <mergeCell ref="BH27:BL27"/>
    <mergeCell ref="J27:N27"/>
    <mergeCell ref="E15:I15"/>
    <mergeCell ref="E27:I27"/>
    <mergeCell ref="T15:X15"/>
    <mergeCell ref="AX15:BB15"/>
    <mergeCell ref="AX27:BB27"/>
    <mergeCell ref="AN28:AR28"/>
    <mergeCell ref="BC15:BG15"/>
    <mergeCell ref="AS27:AW27"/>
    <mergeCell ref="AN27:AR27"/>
    <mergeCell ref="J15:N15"/>
    <mergeCell ref="BC27:BG27"/>
    <mergeCell ref="O27:S27"/>
    <mergeCell ref="T27:X27"/>
    <mergeCell ref="Y27:AC27"/>
    <mergeCell ref="J19:N19"/>
    <mergeCell ref="J21:N21"/>
    <mergeCell ref="AI28:AM28"/>
    <mergeCell ref="Y29:AC29"/>
    <mergeCell ref="A11:D11"/>
    <mergeCell ref="BH15:BL15"/>
    <mergeCell ref="AS15:AW15"/>
    <mergeCell ref="Y15:AC15"/>
    <mergeCell ref="K13:M13"/>
    <mergeCell ref="E21:I21"/>
    <mergeCell ref="B15:B16"/>
    <mergeCell ref="AN15:AR15"/>
    <mergeCell ref="A9:D9"/>
    <mergeCell ref="E29:I29"/>
    <mergeCell ref="J28:N28"/>
    <mergeCell ref="A7:D7"/>
    <mergeCell ref="T29:X29"/>
    <mergeCell ref="E23:I23"/>
    <mergeCell ref="E25:I25"/>
    <mergeCell ref="O29:S29"/>
    <mergeCell ref="E19:I19"/>
    <mergeCell ref="H11:J11"/>
  </mergeCells>
  <conditionalFormatting sqref="J18:N18 E22:I22 O22:BL22 J20:N20 O23 T23 Y23 AD23 AI23 AN23 AS23 AX23 BC23 BH23">
    <cfRule type="cellIs" priority="211" dxfId="1" operator="equal" stopIfTrue="1">
      <formula>0</formula>
    </cfRule>
    <cfRule type="cellIs" priority="212" dxfId="50" operator="greaterThan" stopIfTrue="1">
      <formula>0.0000001</formula>
    </cfRule>
  </conditionalFormatting>
  <conditionalFormatting sqref="T18:X18 T20:X20 T19 T21">
    <cfRule type="cellIs" priority="93" dxfId="1" operator="equal" stopIfTrue="1">
      <formula>0</formula>
    </cfRule>
    <cfRule type="cellIs" priority="94" dxfId="51" operator="greaterThan" stopIfTrue="1">
      <formula>0.0000001</formula>
    </cfRule>
  </conditionalFormatting>
  <conditionalFormatting sqref="Y18:AC18 Y20:AC20 Y19 Y21">
    <cfRule type="cellIs" priority="89" dxfId="1" operator="equal" stopIfTrue="1">
      <formula>0</formula>
    </cfRule>
    <cfRule type="cellIs" priority="90" dxfId="51" operator="greaterThan" stopIfTrue="1">
      <formula>0.0000001</formula>
    </cfRule>
  </conditionalFormatting>
  <conditionalFormatting sqref="J22:N22">
    <cfRule type="cellIs" priority="103" dxfId="1" operator="equal" stopIfTrue="1">
      <formula>0</formula>
    </cfRule>
    <cfRule type="cellIs" priority="104" dxfId="50" operator="greaterThan" stopIfTrue="1">
      <formula>0.0000001</formula>
    </cfRule>
  </conditionalFormatting>
  <conditionalFormatting sqref="O18:S18 O20:S20 O19 O21">
    <cfRule type="cellIs" priority="97" dxfId="1" operator="equal" stopIfTrue="1">
      <formula>0</formula>
    </cfRule>
    <cfRule type="cellIs" priority="98" dxfId="51" operator="greaterThan" stopIfTrue="1">
      <formula>0.0000001</formula>
    </cfRule>
  </conditionalFormatting>
  <conditionalFormatting sqref="E18:I18 E20:I20">
    <cfRule type="cellIs" priority="117" dxfId="1" operator="equal" stopIfTrue="1">
      <formula>0</formula>
    </cfRule>
    <cfRule type="cellIs" priority="118" dxfId="52" operator="greaterThan" stopIfTrue="1">
      <formula>0.0000001</formula>
    </cfRule>
  </conditionalFormatting>
  <conditionalFormatting sqref="AD18:AH18 AD20:AH20 AD19 AD21">
    <cfRule type="cellIs" priority="85" dxfId="1" operator="equal" stopIfTrue="1">
      <formula>0</formula>
    </cfRule>
    <cfRule type="cellIs" priority="86" dxfId="51" operator="greaterThan" stopIfTrue="1">
      <formula>0.0000001</formula>
    </cfRule>
  </conditionalFormatting>
  <conditionalFormatting sqref="AI18:AM18 AI20:AM20 AI19 AI21">
    <cfRule type="cellIs" priority="81" dxfId="1" operator="equal" stopIfTrue="1">
      <formula>0</formula>
    </cfRule>
    <cfRule type="cellIs" priority="82" dxfId="51" operator="greaterThan" stopIfTrue="1">
      <formula>0.0000001</formula>
    </cfRule>
  </conditionalFormatting>
  <conditionalFormatting sqref="AN18:AR18 AN20:AR20 AN19 AN21">
    <cfRule type="cellIs" priority="77" dxfId="1" operator="equal" stopIfTrue="1">
      <formula>0</formula>
    </cfRule>
    <cfRule type="cellIs" priority="78" dxfId="51" operator="greaterThan" stopIfTrue="1">
      <formula>0.0000001</formula>
    </cfRule>
  </conditionalFormatting>
  <conditionalFormatting sqref="AS18:AW18 AS20:AW20 AS19 AS21">
    <cfRule type="cellIs" priority="73" dxfId="1" operator="equal" stopIfTrue="1">
      <formula>0</formula>
    </cfRule>
    <cfRule type="cellIs" priority="74" dxfId="51" operator="greaterThan" stopIfTrue="1">
      <formula>0.0000001</formula>
    </cfRule>
  </conditionalFormatting>
  <conditionalFormatting sqref="AX18:BB18 AX21 AX20:BB20 AX19">
    <cfRule type="cellIs" priority="69" dxfId="1" operator="equal" stopIfTrue="1">
      <formula>0</formula>
    </cfRule>
    <cfRule type="cellIs" priority="70" dxfId="51" operator="greaterThan" stopIfTrue="1">
      <formula>0.0000001</formula>
    </cfRule>
  </conditionalFormatting>
  <conditionalFormatting sqref="BC18:BG18 BC20:BG20 BC19 BC21">
    <cfRule type="cellIs" priority="65" dxfId="1" operator="equal" stopIfTrue="1">
      <formula>0</formula>
    </cfRule>
    <cfRule type="cellIs" priority="66" dxfId="51" operator="greaterThan" stopIfTrue="1">
      <formula>0.0000001</formula>
    </cfRule>
  </conditionalFormatting>
  <conditionalFormatting sqref="BH18:BL18 BH21 BH20:BL20 BH19">
    <cfRule type="cellIs" priority="61" dxfId="1" operator="equal" stopIfTrue="1">
      <formula>0</formula>
    </cfRule>
    <cfRule type="cellIs" priority="62" dxfId="51" operator="greaterThan" stopIfTrue="1">
      <formula>0.0000001</formula>
    </cfRule>
  </conditionalFormatting>
  <conditionalFormatting sqref="AX24:BB24 AX25">
    <cfRule type="cellIs" priority="29" dxfId="1" operator="equal" stopIfTrue="1">
      <formula>0</formula>
    </cfRule>
    <cfRule type="cellIs" priority="30" dxfId="51" operator="greaterThan" stopIfTrue="1">
      <formula>0.0000001</formula>
    </cfRule>
  </conditionalFormatting>
  <conditionalFormatting sqref="AS24:AW24 AS25">
    <cfRule type="cellIs" priority="31" dxfId="1" operator="equal" stopIfTrue="1">
      <formula>0</formula>
    </cfRule>
    <cfRule type="cellIs" priority="32" dxfId="51" operator="greaterThan" stopIfTrue="1">
      <formula>0.0000001</formula>
    </cfRule>
  </conditionalFormatting>
  <conditionalFormatting sqref="J24:N24">
    <cfRule type="cellIs" priority="47" dxfId="1" operator="equal" stopIfTrue="1">
      <formula>0</formula>
    </cfRule>
    <cfRule type="cellIs" priority="48" dxfId="50" operator="greaterThan" stopIfTrue="1">
      <formula>0.0000001</formula>
    </cfRule>
  </conditionalFormatting>
  <conditionalFormatting sqref="T24:X24 T25">
    <cfRule type="cellIs" priority="41" dxfId="1" operator="equal" stopIfTrue="1">
      <formula>0</formula>
    </cfRule>
    <cfRule type="cellIs" priority="42" dxfId="51" operator="greaterThan" stopIfTrue="1">
      <formula>0.0000001</formula>
    </cfRule>
  </conditionalFormatting>
  <conditionalFormatting sqref="Y24:AC24 Y25">
    <cfRule type="cellIs" priority="39" dxfId="1" operator="equal" stopIfTrue="1">
      <formula>0</formula>
    </cfRule>
    <cfRule type="cellIs" priority="40" dxfId="51" operator="greaterThan" stopIfTrue="1">
      <formula>0.0000001</formula>
    </cfRule>
  </conditionalFormatting>
  <conditionalFormatting sqref="O24:S24 O25">
    <cfRule type="cellIs" priority="43" dxfId="1" operator="equal" stopIfTrue="1">
      <formula>0</formula>
    </cfRule>
    <cfRule type="cellIs" priority="44" dxfId="51" operator="greaterThan" stopIfTrue="1">
      <formula>0.0000001</formula>
    </cfRule>
  </conditionalFormatting>
  <conditionalFormatting sqref="E24:I24">
    <cfRule type="cellIs" priority="45" dxfId="1" operator="equal" stopIfTrue="1">
      <formula>0</formula>
    </cfRule>
    <cfRule type="cellIs" priority="46" dxfId="50" operator="greaterThan" stopIfTrue="1">
      <formula>0.0000001</formula>
    </cfRule>
  </conditionalFormatting>
  <conditionalFormatting sqref="AD24:AH24 AD25">
    <cfRule type="cellIs" priority="37" dxfId="1" operator="equal" stopIfTrue="1">
      <formula>0</formula>
    </cfRule>
    <cfRule type="cellIs" priority="38" dxfId="51" operator="greaterThan" stopIfTrue="1">
      <formula>0.0000001</formula>
    </cfRule>
  </conditionalFormatting>
  <conditionalFormatting sqref="AI24:AM24 AI25">
    <cfRule type="cellIs" priority="35" dxfId="1" operator="equal" stopIfTrue="1">
      <formula>0</formula>
    </cfRule>
    <cfRule type="cellIs" priority="36" dxfId="51" operator="greaterThan" stopIfTrue="1">
      <formula>0.0000001</formula>
    </cfRule>
  </conditionalFormatting>
  <conditionalFormatting sqref="AN24:AR24 AN25">
    <cfRule type="cellIs" priority="33" dxfId="1" operator="equal" stopIfTrue="1">
      <formula>0</formula>
    </cfRule>
    <cfRule type="cellIs" priority="34" dxfId="51" operator="greaterThan" stopIfTrue="1">
      <formula>0.0000001</formula>
    </cfRule>
  </conditionalFormatting>
  <conditionalFormatting sqref="BC24:BG24 BC25">
    <cfRule type="cellIs" priority="27" dxfId="1" operator="equal" stopIfTrue="1">
      <formula>0</formula>
    </cfRule>
    <cfRule type="cellIs" priority="28" dxfId="51" operator="greaterThan" stopIfTrue="1">
      <formula>0.0000001</formula>
    </cfRule>
  </conditionalFormatting>
  <conditionalFormatting sqref="BH24:BL24 BH25">
    <cfRule type="cellIs" priority="25" dxfId="1" operator="equal" stopIfTrue="1">
      <formula>0</formula>
    </cfRule>
    <cfRule type="cellIs" priority="26" dxfId="51" operator="greaterThan" stopIfTrue="1">
      <formula>0.0000001</formula>
    </cfRule>
  </conditionalFormatting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9"/>
  <sheetViews>
    <sheetView zoomScaleSheetLayoutView="100" zoomScalePageLayoutView="0" workbookViewId="0" topLeftCell="A13">
      <selection activeCell="G30" sqref="G30"/>
    </sheetView>
  </sheetViews>
  <sheetFormatPr defaultColWidth="9.140625" defaultRowHeight="14.25" customHeight="1"/>
  <cols>
    <col min="1" max="1" width="13.8515625" style="395" customWidth="1"/>
    <col min="2" max="2" width="60.421875" style="144" customWidth="1"/>
    <col min="3" max="4" width="26.00390625" style="396" customWidth="1"/>
    <col min="5" max="5" width="19.57421875" style="397" bestFit="1" customWidth="1"/>
    <col min="6" max="6" width="9.140625" style="354" customWidth="1"/>
    <col min="7" max="7" width="14.00390625" style="354" customWidth="1"/>
    <col min="8" max="8" width="9.140625" style="158" customWidth="1"/>
    <col min="9" max="9" width="9.140625" style="355" customWidth="1"/>
    <col min="10" max="10" width="15.140625" style="354" customWidth="1"/>
    <col min="11" max="11" width="9.140625" style="158" customWidth="1"/>
    <col min="12" max="12" width="9.140625" style="355" customWidth="1"/>
    <col min="13" max="13" width="17.7109375" style="355" customWidth="1"/>
    <col min="14" max="15" width="9.140625" style="355" customWidth="1"/>
    <col min="16" max="16" width="15.57421875" style="355" customWidth="1"/>
    <col min="17" max="17" width="9.140625" style="355" customWidth="1"/>
    <col min="18" max="18" width="9.140625" style="356" customWidth="1"/>
    <col min="19" max="19" width="15.421875" style="356" customWidth="1"/>
    <col min="20" max="16384" width="9.140625" style="356" customWidth="1"/>
  </cols>
  <sheetData>
    <row r="1" spans="1:19" ht="30.75" customHeight="1">
      <c r="A1" s="401"/>
      <c r="B1" s="252"/>
      <c r="C1" s="252"/>
      <c r="D1" s="252"/>
      <c r="E1" s="253"/>
      <c r="R1" s="355"/>
      <c r="S1" s="355"/>
    </row>
    <row r="2" spans="1:19" ht="12.75" customHeight="1">
      <c r="A2" s="265"/>
      <c r="B2" s="145"/>
      <c r="C2" s="145"/>
      <c r="D2" s="145"/>
      <c r="E2" s="146"/>
      <c r="R2" s="355"/>
      <c r="S2" s="355"/>
    </row>
    <row r="3" spans="1:19" ht="9.75" customHeight="1">
      <c r="A3" s="265"/>
      <c r="B3" s="145"/>
      <c r="C3" s="145"/>
      <c r="D3" s="145"/>
      <c r="E3" s="146"/>
      <c r="R3" s="355"/>
      <c r="S3" s="355"/>
    </row>
    <row r="4" spans="1:19" ht="18" customHeight="1">
      <c r="A4" s="265"/>
      <c r="B4" s="255"/>
      <c r="C4" s="255"/>
      <c r="D4" s="255"/>
      <c r="E4" s="256"/>
      <c r="R4" s="355"/>
      <c r="S4" s="355"/>
    </row>
    <row r="5" spans="1:19" ht="25.5" customHeight="1">
      <c r="A5" s="265"/>
      <c r="B5" s="147"/>
      <c r="C5" s="268"/>
      <c r="D5" s="268"/>
      <c r="E5" s="357"/>
      <c r="I5" s="358"/>
      <c r="R5" s="355"/>
      <c r="S5" s="355"/>
    </row>
    <row r="6" spans="1:19" s="360" customFormat="1" ht="15.75" customHeight="1">
      <c r="A6" s="568" t="str">
        <f>CONCATENATE(" ",Orçamento!A6,Orçamento!D6)</f>
        <v> OBRA: MURO DE CONTENÇÃO</v>
      </c>
      <c r="B6" s="569"/>
      <c r="C6" s="272"/>
      <c r="D6" s="272"/>
      <c r="E6" s="351"/>
      <c r="F6" s="354"/>
      <c r="G6" s="354"/>
      <c r="H6" s="158"/>
      <c r="I6" s="359"/>
      <c r="J6" s="354"/>
      <c r="K6" s="158"/>
      <c r="L6" s="359"/>
      <c r="M6" s="359"/>
      <c r="N6" s="359"/>
      <c r="O6" s="359"/>
      <c r="P6" s="359"/>
      <c r="Q6" s="359"/>
      <c r="R6" s="359"/>
      <c r="S6" s="359"/>
    </row>
    <row r="7" spans="1:19" s="360" customFormat="1" ht="10.5" customHeight="1">
      <c r="A7" s="361"/>
      <c r="B7" s="272"/>
      <c r="C7" s="362"/>
      <c r="D7" s="362"/>
      <c r="E7" s="363"/>
      <c r="F7" s="354"/>
      <c r="G7" s="354"/>
      <c r="H7" s="158"/>
      <c r="I7" s="364"/>
      <c r="J7" s="354"/>
      <c r="K7" s="158"/>
      <c r="L7" s="359"/>
      <c r="M7" s="359"/>
      <c r="N7" s="359"/>
      <c r="O7" s="359"/>
      <c r="P7" s="359"/>
      <c r="Q7" s="359"/>
      <c r="R7" s="359"/>
      <c r="S7" s="359"/>
    </row>
    <row r="8" spans="1:19" s="360" customFormat="1" ht="25.5" customHeight="1">
      <c r="A8" s="568" t="str">
        <f>CONCATENATE(" ",Orçamento!A8," ",Orçamento!D8)</f>
        <v> Tipo de Intervenção:  Construção de Muro de Contenção</v>
      </c>
      <c r="B8" s="572"/>
      <c r="C8" s="272"/>
      <c r="D8" s="365" t="s">
        <v>200</v>
      </c>
      <c r="E8" s="363">
        <f>Orçamento!H8</f>
        <v>94.495</v>
      </c>
      <c r="F8" s="354"/>
      <c r="G8" s="354"/>
      <c r="H8" s="158"/>
      <c r="I8" s="359"/>
      <c r="J8" s="354"/>
      <c r="K8" s="158"/>
      <c r="L8" s="359"/>
      <c r="M8" s="359"/>
      <c r="N8" s="359"/>
      <c r="O8" s="359"/>
      <c r="P8" s="359"/>
      <c r="Q8" s="359"/>
      <c r="R8" s="359"/>
      <c r="S8" s="359"/>
    </row>
    <row r="9" spans="1:19" s="360" customFormat="1" ht="10.5" customHeight="1">
      <c r="A9" s="361"/>
      <c r="B9" s="272"/>
      <c r="C9" s="362"/>
      <c r="D9" s="366"/>
      <c r="E9" s="363"/>
      <c r="F9" s="354"/>
      <c r="G9" s="354"/>
      <c r="H9" s="158"/>
      <c r="I9" s="364"/>
      <c r="J9" s="354"/>
      <c r="K9" s="158"/>
      <c r="L9" s="359"/>
      <c r="M9" s="359"/>
      <c r="N9" s="359"/>
      <c r="O9" s="359"/>
      <c r="P9" s="359"/>
      <c r="Q9" s="359"/>
      <c r="R9" s="359"/>
      <c r="S9" s="359"/>
    </row>
    <row r="10" spans="1:19" s="360" customFormat="1" ht="33" customHeight="1">
      <c r="A10" s="568" t="str">
        <f>CONCATENATE(" ",Orçamento!A10,Orçamento!D10)</f>
        <v> Endereço :Rua dos Pernambucanos, altura dos nº 861 / 859 / 864 / 1284 - Pq.Suburbano -  Itapevi - SP </v>
      </c>
      <c r="B10" s="569"/>
      <c r="C10" s="569"/>
      <c r="D10" s="367" t="s">
        <v>73</v>
      </c>
      <c r="E10" s="352" t="e">
        <f>Orçamento!H10</f>
        <v>#VALUE!</v>
      </c>
      <c r="F10" s="578"/>
      <c r="G10" s="578"/>
      <c r="H10" s="158"/>
      <c r="I10" s="359"/>
      <c r="J10" s="354"/>
      <c r="K10" s="158"/>
      <c r="L10" s="359"/>
      <c r="M10" s="359"/>
      <c r="N10" s="359"/>
      <c r="O10" s="359"/>
      <c r="P10" s="359"/>
      <c r="Q10" s="359"/>
      <c r="R10" s="359"/>
      <c r="S10" s="359"/>
    </row>
    <row r="11" spans="1:19" s="360" customFormat="1" ht="10.5" customHeight="1">
      <c r="A11" s="361"/>
      <c r="B11" s="272"/>
      <c r="C11" s="362"/>
      <c r="D11" s="366"/>
      <c r="E11" s="363"/>
      <c r="F11" s="354"/>
      <c r="G11" s="354"/>
      <c r="H11" s="158"/>
      <c r="I11" s="364"/>
      <c r="J11" s="354"/>
      <c r="K11" s="158"/>
      <c r="L11" s="359"/>
      <c r="M11" s="359"/>
      <c r="N11" s="359"/>
      <c r="O11" s="359"/>
      <c r="P11" s="359"/>
      <c r="Q11" s="359"/>
      <c r="R11" s="359"/>
      <c r="S11" s="359"/>
    </row>
    <row r="12" spans="1:19" s="360" customFormat="1" ht="15.75">
      <c r="A12" s="568" t="str">
        <f>CONCATENATE(" ",Orçamento!A12,Orçamento!D12)</f>
        <v> TAB.  REF.: Sinapi - Set/2018  /  SIURB Infra - Jul/18 *  / SIURB Edif - Jul/18** / CPOS 174 ***</v>
      </c>
      <c r="B12" s="569"/>
      <c r="C12" s="272"/>
      <c r="D12" s="367" t="s">
        <v>8</v>
      </c>
      <c r="E12" s="368" t="e">
        <f>E10/E8</f>
        <v>#VALUE!</v>
      </c>
      <c r="F12" s="578"/>
      <c r="G12" s="578"/>
      <c r="H12" s="158"/>
      <c r="I12" s="359"/>
      <c r="J12" s="354"/>
      <c r="K12" s="158"/>
      <c r="L12" s="359"/>
      <c r="M12" s="359"/>
      <c r="N12" s="359"/>
      <c r="O12" s="359"/>
      <c r="P12" s="359"/>
      <c r="Q12" s="359"/>
      <c r="R12" s="359"/>
      <c r="S12" s="359"/>
    </row>
    <row r="13" spans="1:19" ht="10.5" customHeight="1" thickBot="1">
      <c r="A13" s="353"/>
      <c r="B13" s="369"/>
      <c r="C13" s="369"/>
      <c r="D13" s="369"/>
      <c r="E13" s="370"/>
      <c r="R13" s="355"/>
      <c r="S13" s="355"/>
    </row>
    <row r="14" spans="1:5" ht="6.75" customHeight="1" thickBot="1">
      <c r="A14" s="570"/>
      <c r="B14" s="570"/>
      <c r="C14" s="570"/>
      <c r="D14" s="570"/>
      <c r="E14" s="570"/>
    </row>
    <row r="15" spans="1:20" s="375" customFormat="1" ht="39.75" customHeight="1" thickBot="1">
      <c r="A15" s="371" t="s">
        <v>9</v>
      </c>
      <c r="B15" s="137" t="s">
        <v>10</v>
      </c>
      <c r="C15" s="372" t="str">
        <f>Orçamento!A80</f>
        <v>Custo Total - SEM BDI</v>
      </c>
      <c r="D15" s="372" t="str">
        <f>Orçamento!D81</f>
        <v>Preço Total - BDI XX,XX%</v>
      </c>
      <c r="E15" s="373" t="s">
        <v>13</v>
      </c>
      <c r="F15" s="354"/>
      <c r="G15" s="577"/>
      <c r="H15" s="577"/>
      <c r="I15" s="374"/>
      <c r="J15" s="577"/>
      <c r="K15" s="577"/>
      <c r="L15" s="374"/>
      <c r="M15" s="577"/>
      <c r="N15" s="577"/>
      <c r="O15" s="374"/>
      <c r="P15" s="577"/>
      <c r="Q15" s="577"/>
      <c r="S15" s="359"/>
      <c r="T15" s="360"/>
    </row>
    <row r="16" spans="1:20" s="382" customFormat="1" ht="6.75" customHeight="1">
      <c r="A16" s="376"/>
      <c r="B16" s="377"/>
      <c r="C16" s="378"/>
      <c r="D16" s="379" t="str">
        <f>Orçamento!F81</f>
        <v>1,XXXX</v>
      </c>
      <c r="E16" s="380"/>
      <c r="F16" s="354"/>
      <c r="G16" s="354"/>
      <c r="H16" s="158"/>
      <c r="I16" s="381"/>
      <c r="J16" s="354"/>
      <c r="K16" s="158"/>
      <c r="L16" s="381"/>
      <c r="M16" s="354"/>
      <c r="N16" s="158"/>
      <c r="O16" s="381"/>
      <c r="P16" s="354"/>
      <c r="Q16" s="158"/>
      <c r="S16" s="359"/>
      <c r="T16" s="360"/>
    </row>
    <row r="17" spans="1:20" s="382" customFormat="1" ht="19.5" customHeight="1">
      <c r="A17" s="383">
        <v>1</v>
      </c>
      <c r="B17" s="384" t="s">
        <v>16</v>
      </c>
      <c r="C17" s="402">
        <f>Orçamento!E15</f>
        <v>0</v>
      </c>
      <c r="D17" s="403" t="e">
        <f>C17*$D$16</f>
        <v>#VALUE!</v>
      </c>
      <c r="E17" s="404" t="e">
        <f>C17/$C$25</f>
        <v>#DIV/0!</v>
      </c>
      <c r="F17" s="354"/>
      <c r="G17" s="354"/>
      <c r="H17" s="158"/>
      <c r="I17" s="381"/>
      <c r="J17" s="354"/>
      <c r="K17" s="158"/>
      <c r="L17" s="381"/>
      <c r="M17" s="354"/>
      <c r="N17" s="158"/>
      <c r="O17" s="381"/>
      <c r="P17" s="354"/>
      <c r="Q17" s="158"/>
      <c r="S17" s="359"/>
      <c r="T17" s="360"/>
    </row>
    <row r="18" spans="1:20" s="381" customFormat="1" ht="6.75" customHeight="1">
      <c r="A18" s="385"/>
      <c r="B18" s="386"/>
      <c r="C18" s="405"/>
      <c r="D18" s="405"/>
      <c r="E18" s="406"/>
      <c r="F18" s="354"/>
      <c r="G18" s="354"/>
      <c r="H18" s="158"/>
      <c r="J18" s="354"/>
      <c r="K18" s="158"/>
      <c r="M18" s="354"/>
      <c r="N18" s="158"/>
      <c r="P18" s="354"/>
      <c r="Q18" s="158"/>
      <c r="S18" s="359"/>
      <c r="T18" s="360"/>
    </row>
    <row r="19" spans="1:20" s="382" customFormat="1" ht="19.5" customHeight="1">
      <c r="A19" s="383">
        <v>2</v>
      </c>
      <c r="B19" s="384" t="s">
        <v>50</v>
      </c>
      <c r="C19" s="402">
        <f>Orçamento!E28</f>
        <v>0</v>
      </c>
      <c r="D19" s="403" t="e">
        <f>C19*$D$16</f>
        <v>#VALUE!</v>
      </c>
      <c r="E19" s="404" t="e">
        <f>C19/$C$25</f>
        <v>#DIV/0!</v>
      </c>
      <c r="F19" s="354"/>
      <c r="G19" s="354"/>
      <c r="H19" s="158"/>
      <c r="I19" s="381"/>
      <c r="J19" s="354"/>
      <c r="K19" s="158"/>
      <c r="L19" s="381"/>
      <c r="M19" s="354"/>
      <c r="N19" s="158"/>
      <c r="O19" s="381"/>
      <c r="P19" s="354"/>
      <c r="Q19" s="158"/>
      <c r="S19" s="359"/>
      <c r="T19" s="360"/>
    </row>
    <row r="20" spans="1:20" s="381" customFormat="1" ht="6.75" customHeight="1">
      <c r="A20" s="385"/>
      <c r="B20" s="386"/>
      <c r="C20" s="405"/>
      <c r="D20" s="405"/>
      <c r="E20" s="406"/>
      <c r="F20" s="354"/>
      <c r="G20" s="354"/>
      <c r="H20" s="158"/>
      <c r="J20" s="354"/>
      <c r="K20" s="158"/>
      <c r="M20" s="354"/>
      <c r="N20" s="158"/>
      <c r="P20" s="354"/>
      <c r="Q20" s="158"/>
      <c r="S20" s="359"/>
      <c r="T20" s="360"/>
    </row>
    <row r="21" spans="1:20" s="382" customFormat="1" ht="19.5" customHeight="1">
      <c r="A21" s="383">
        <v>3</v>
      </c>
      <c r="B21" s="384" t="s">
        <v>83</v>
      </c>
      <c r="C21" s="402">
        <f>Orçamento!E36</f>
        <v>0</v>
      </c>
      <c r="D21" s="403" t="e">
        <f>C21*$D$16</f>
        <v>#VALUE!</v>
      </c>
      <c r="E21" s="404" t="e">
        <f>C21/$C$25</f>
        <v>#DIV/0!</v>
      </c>
      <c r="F21" s="354"/>
      <c r="G21" s="354"/>
      <c r="H21" s="158"/>
      <c r="I21" s="381"/>
      <c r="J21" s="354"/>
      <c r="K21" s="158"/>
      <c r="L21" s="381"/>
      <c r="M21" s="354"/>
      <c r="N21" s="158"/>
      <c r="O21" s="381"/>
      <c r="P21" s="354"/>
      <c r="Q21" s="158"/>
      <c r="S21" s="359"/>
      <c r="T21" s="360"/>
    </row>
    <row r="22" spans="1:20" s="381" customFormat="1" ht="6.75" customHeight="1">
      <c r="A22" s="385"/>
      <c r="B22" s="386"/>
      <c r="C22" s="405"/>
      <c r="D22" s="405"/>
      <c r="E22" s="406"/>
      <c r="F22" s="354"/>
      <c r="G22" s="354"/>
      <c r="H22" s="158"/>
      <c r="J22" s="354"/>
      <c r="K22" s="158"/>
      <c r="M22" s="354"/>
      <c r="N22" s="158"/>
      <c r="P22" s="354"/>
      <c r="Q22" s="158"/>
      <c r="S22" s="359"/>
      <c r="T22" s="360"/>
    </row>
    <row r="23" spans="1:20" s="382" customFormat="1" ht="19.5" customHeight="1">
      <c r="A23" s="383">
        <v>4</v>
      </c>
      <c r="B23" s="384" t="s">
        <v>121</v>
      </c>
      <c r="C23" s="402">
        <f>Orçamento!E47</f>
        <v>0</v>
      </c>
      <c r="D23" s="403" t="e">
        <f>C23*$D$16</f>
        <v>#VALUE!</v>
      </c>
      <c r="E23" s="404" t="e">
        <f>C23/$C$25</f>
        <v>#DIV/0!</v>
      </c>
      <c r="F23" s="354"/>
      <c r="G23" s="354"/>
      <c r="H23" s="158"/>
      <c r="I23" s="381"/>
      <c r="J23" s="354"/>
      <c r="K23" s="158"/>
      <c r="L23" s="381"/>
      <c r="M23" s="354"/>
      <c r="N23" s="158"/>
      <c r="O23" s="381"/>
      <c r="P23" s="354"/>
      <c r="Q23" s="158"/>
      <c r="S23" s="359"/>
      <c r="T23" s="360"/>
    </row>
    <row r="24" spans="1:20" s="381" customFormat="1" ht="6.75" customHeight="1">
      <c r="A24" s="385"/>
      <c r="B24" s="386"/>
      <c r="C24" s="387"/>
      <c r="D24" s="387"/>
      <c r="E24" s="388"/>
      <c r="F24" s="354"/>
      <c r="G24" s="354"/>
      <c r="H24" s="158"/>
      <c r="J24" s="354"/>
      <c r="K24" s="158"/>
      <c r="S24" s="359"/>
      <c r="T24" s="360"/>
    </row>
    <row r="25" spans="1:20" ht="19.5" customHeight="1" thickBot="1">
      <c r="A25" s="571" t="s">
        <v>21</v>
      </c>
      <c r="B25" s="571"/>
      <c r="C25" s="389">
        <f>SUM(C17:C24)</f>
        <v>0</v>
      </c>
      <c r="D25" s="389" t="e">
        <f>SUM(D17:D24)</f>
        <v>#VALUE!</v>
      </c>
      <c r="E25" s="390" t="e">
        <f>SUM(E17:E24)</f>
        <v>#DIV/0!</v>
      </c>
      <c r="G25" s="391"/>
      <c r="J25" s="391"/>
      <c r="M25" s="391"/>
      <c r="P25" s="391"/>
      <c r="S25" s="359"/>
      <c r="T25" s="360"/>
    </row>
    <row r="26" spans="1:20" ht="25.5" customHeight="1">
      <c r="A26" s="575"/>
      <c r="B26" s="575"/>
      <c r="C26" s="575"/>
      <c r="D26" s="575"/>
      <c r="E26" s="575"/>
      <c r="S26" s="359"/>
      <c r="T26" s="360"/>
    </row>
    <row r="27" spans="1:5" ht="12.75" customHeight="1">
      <c r="A27" s="392"/>
      <c r="B27" s="392"/>
      <c r="C27" s="393"/>
      <c r="D27" s="393"/>
      <c r="E27" s="394"/>
    </row>
    <row r="28" spans="1:5" ht="12.75" customHeight="1">
      <c r="A28" s="392"/>
      <c r="B28" s="392"/>
      <c r="C28" s="393"/>
      <c r="D28" s="393"/>
      <c r="E28" s="394"/>
    </row>
    <row r="29" spans="1:5" ht="12.75" customHeight="1">
      <c r="A29" s="392"/>
      <c r="B29" s="392"/>
      <c r="C29" s="393"/>
      <c r="D29" s="393"/>
      <c r="E29" s="394"/>
    </row>
    <row r="30" spans="1:5" ht="12.75" customHeight="1">
      <c r="A30" s="392"/>
      <c r="B30" s="392"/>
      <c r="C30" s="393"/>
      <c r="D30" s="393"/>
      <c r="E30" s="394"/>
    </row>
    <row r="31" spans="1:5" ht="12.75" customHeight="1">
      <c r="A31" s="392"/>
      <c r="B31" s="392"/>
      <c r="C31" s="393"/>
      <c r="D31" s="393"/>
      <c r="E31" s="394"/>
    </row>
    <row r="32" spans="1:5" ht="12.75" customHeight="1">
      <c r="A32" s="392"/>
      <c r="B32" s="392"/>
      <c r="C32" s="393"/>
      <c r="D32" s="393"/>
      <c r="E32" s="394"/>
    </row>
    <row r="33" spans="1:5" ht="12.75" customHeight="1">
      <c r="A33" s="392"/>
      <c r="B33" s="392"/>
      <c r="C33" s="393"/>
      <c r="D33" s="393"/>
      <c r="E33" s="394"/>
    </row>
    <row r="34" ht="15" customHeight="1"/>
    <row r="35" spans="1:5" ht="12.75" customHeight="1">
      <c r="A35" s="392"/>
      <c r="B35" s="398"/>
      <c r="C35" s="393"/>
      <c r="D35" s="393"/>
      <c r="E35" s="394"/>
    </row>
    <row r="36" spans="1:5" ht="12.75" customHeight="1">
      <c r="A36" s="392"/>
      <c r="B36" s="392"/>
      <c r="C36" s="574"/>
      <c r="D36" s="574"/>
      <c r="E36" s="574"/>
    </row>
    <row r="37" spans="1:5" ht="12.75" customHeight="1">
      <c r="A37" s="392"/>
      <c r="B37" s="350"/>
      <c r="C37" s="576"/>
      <c r="D37" s="576"/>
      <c r="E37" s="576"/>
    </row>
    <row r="38" spans="2:5" ht="14.25" customHeight="1">
      <c r="B38" s="395"/>
      <c r="C38" s="573"/>
      <c r="D38" s="573"/>
      <c r="E38" s="573"/>
    </row>
    <row r="39" spans="2:5" ht="14.25" customHeight="1">
      <c r="B39" s="165"/>
      <c r="C39" s="573"/>
      <c r="D39" s="573"/>
      <c r="E39" s="573"/>
    </row>
    <row r="40" spans="2:5" ht="14.25" customHeight="1">
      <c r="B40" s="162"/>
      <c r="C40" s="573"/>
      <c r="D40" s="573"/>
      <c r="E40" s="573"/>
    </row>
    <row r="41" ht="14.25" customHeight="1">
      <c r="B41" s="395"/>
    </row>
    <row r="42" ht="14.25" customHeight="1">
      <c r="B42" s="395"/>
    </row>
    <row r="43" ht="14.25" customHeight="1">
      <c r="B43" s="395"/>
    </row>
    <row r="44" ht="14.25" customHeight="1">
      <c r="B44" s="395"/>
    </row>
    <row r="45" ht="14.25" customHeight="1">
      <c r="B45" s="399"/>
    </row>
    <row r="46" ht="14.25" customHeight="1">
      <c r="B46" s="400"/>
    </row>
    <row r="47" ht="14.25" customHeight="1">
      <c r="B47" s="395"/>
    </row>
    <row r="48" ht="14.25" customHeight="1">
      <c r="B48" s="165"/>
    </row>
    <row r="49" ht="14.25" customHeight="1">
      <c r="B49" s="162"/>
    </row>
  </sheetData>
  <sheetProtection password="E385" sheet="1" objects="1" scenarios="1" formatCells="0" formatColumns="0" formatRows="0" selectLockedCells="1"/>
  <mergeCells count="18">
    <mergeCell ref="J15:K15"/>
    <mergeCell ref="M15:N15"/>
    <mergeCell ref="P15:Q15"/>
    <mergeCell ref="F10:G10"/>
    <mergeCell ref="F12:G12"/>
    <mergeCell ref="A6:B6"/>
    <mergeCell ref="A12:B12"/>
    <mergeCell ref="C37:E37"/>
    <mergeCell ref="C38:E38"/>
    <mergeCell ref="C39:E39"/>
    <mergeCell ref="G15:H15"/>
    <mergeCell ref="A10:C10"/>
    <mergeCell ref="A14:E14"/>
    <mergeCell ref="A25:B25"/>
    <mergeCell ref="A8:B8"/>
    <mergeCell ref="C40:E40"/>
    <mergeCell ref="C36:E36"/>
    <mergeCell ref="A26:E26"/>
  </mergeCells>
  <printOptions horizontalCentered="1"/>
  <pageMargins left="0.25" right="0.25" top="0.75" bottom="0.75" header="0.5118055555555555" footer="0.3"/>
  <pageSetup horizontalDpi="600" verticalDpi="600" orientation="portrait" paperSize="9" scale="67" r:id="rId1"/>
  <headerFooter alignWithMargins="0">
    <oddFooter>&amp;RPÁG.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8"/>
  <sheetViews>
    <sheetView showGridLines="0" showZeros="0" view="pageBreakPreview" zoomScale="115" zoomScaleNormal="70" zoomScaleSheetLayoutView="115" zoomScalePageLayoutView="0" workbookViewId="0" topLeftCell="A1">
      <pane ySplit="6" topLeftCell="A7" activePane="bottomLeft" state="frozen"/>
      <selection pane="topLeft" activeCell="K12" sqref="K12"/>
      <selection pane="bottomLeft" activeCell="N30" sqref="N30"/>
    </sheetView>
  </sheetViews>
  <sheetFormatPr defaultColWidth="9.140625" defaultRowHeight="12.75"/>
  <cols>
    <col min="1" max="1" width="18.00390625" style="51" customWidth="1"/>
    <col min="2" max="2" width="7.28125" style="51" hidden="1" customWidth="1"/>
    <col min="3" max="5" width="7.28125" style="51" customWidth="1"/>
    <col min="6" max="7" width="6.7109375" style="51" customWidth="1"/>
    <col min="8" max="8" width="5.00390625" style="51" customWidth="1"/>
    <col min="9" max="12" width="10.8515625" style="51" customWidth="1"/>
    <col min="13" max="18" width="8.7109375" style="51" customWidth="1"/>
    <col min="19" max="19" width="10.8515625" style="51" customWidth="1"/>
    <col min="20" max="16384" width="9.140625" style="51" customWidth="1"/>
  </cols>
  <sheetData>
    <row r="1" spans="1:18" ht="34.5" customHeight="1" thickBot="1">
      <c r="A1" s="52" t="s">
        <v>150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15" customHeight="1">
      <c r="A2" s="55" t="s">
        <v>99</v>
      </c>
      <c r="B2" s="55"/>
      <c r="C2" s="55"/>
      <c r="D2" s="55"/>
      <c r="E2" s="55"/>
      <c r="F2" s="55" t="s">
        <v>107</v>
      </c>
      <c r="G2" s="55"/>
      <c r="H2" s="55"/>
      <c r="I2" s="55" t="s">
        <v>100</v>
      </c>
      <c r="J2" s="55"/>
      <c r="K2" s="55" t="s">
        <v>101</v>
      </c>
      <c r="L2" s="55"/>
      <c r="M2" s="55" t="s">
        <v>108</v>
      </c>
      <c r="N2" s="55"/>
      <c r="O2" s="55"/>
      <c r="P2" s="55"/>
      <c r="Q2" s="55" t="s">
        <v>109</v>
      </c>
      <c r="R2" s="55"/>
    </row>
    <row r="3" spans="1:18" ht="19.5" customHeight="1">
      <c r="A3" s="59" t="str">
        <f>Orçamento!D6</f>
        <v>MURO DE CONTENÇÃO</v>
      </c>
      <c r="B3" s="59"/>
      <c r="C3" s="59"/>
      <c r="D3" s="59"/>
      <c r="E3" s="59"/>
      <c r="F3" s="59" t="s">
        <v>102</v>
      </c>
      <c r="G3" s="59"/>
      <c r="H3" s="59"/>
      <c r="I3" s="56" t="s">
        <v>103</v>
      </c>
      <c r="J3" s="59"/>
      <c r="K3" s="579">
        <v>42803</v>
      </c>
      <c r="L3" s="579"/>
      <c r="M3" s="59" t="e">
        <f>#REF!</f>
        <v>#REF!</v>
      </c>
      <c r="N3" s="59"/>
      <c r="O3" s="59"/>
      <c r="P3" s="59"/>
      <c r="Q3" s="90" t="s">
        <v>103</v>
      </c>
      <c r="R3" s="56"/>
    </row>
    <row r="4" spans="1:18" ht="13.5" customHeight="1">
      <c r="A4" s="580" t="s">
        <v>114</v>
      </c>
      <c r="B4" s="583"/>
      <c r="C4" s="583"/>
      <c r="D4" s="64"/>
      <c r="E4" s="64"/>
      <c r="F4" s="61"/>
      <c r="G4" s="61"/>
      <c r="H4" s="61"/>
      <c r="I4" s="584" t="s">
        <v>104</v>
      </c>
      <c r="J4" s="585"/>
      <c r="K4" s="585"/>
      <c r="L4" s="585"/>
      <c r="M4" s="585"/>
      <c r="N4" s="585"/>
      <c r="O4" s="585"/>
      <c r="P4" s="585"/>
      <c r="Q4" s="585"/>
      <c r="R4" s="586"/>
    </row>
    <row r="5" spans="1:18" ht="28.5" customHeight="1">
      <c r="A5" s="581"/>
      <c r="B5" s="86" t="s">
        <v>110</v>
      </c>
      <c r="C5" s="86" t="s">
        <v>124</v>
      </c>
      <c r="D5" s="86" t="s">
        <v>154</v>
      </c>
      <c r="E5" s="86" t="s">
        <v>153</v>
      </c>
      <c r="F5" s="86" t="s">
        <v>158</v>
      </c>
      <c r="G5" s="86" t="s">
        <v>155</v>
      </c>
      <c r="H5" s="63" t="s">
        <v>76</v>
      </c>
      <c r="I5" s="64" t="s">
        <v>105</v>
      </c>
      <c r="J5" s="57" t="s">
        <v>159</v>
      </c>
      <c r="K5" s="64" t="s">
        <v>112</v>
      </c>
      <c r="L5" s="64" t="s">
        <v>106</v>
      </c>
      <c r="M5" s="587" t="s">
        <v>157</v>
      </c>
      <c r="N5" s="587"/>
      <c r="O5" s="587" t="s">
        <v>169</v>
      </c>
      <c r="P5" s="587"/>
      <c r="Q5" s="587" t="s">
        <v>156</v>
      </c>
      <c r="R5" s="587"/>
    </row>
    <row r="6" spans="1:18" ht="27" customHeight="1">
      <c r="A6" s="582"/>
      <c r="B6" s="65" t="s">
        <v>115</v>
      </c>
      <c r="C6" s="65" t="s">
        <v>116</v>
      </c>
      <c r="D6" s="65" t="s">
        <v>18</v>
      </c>
      <c r="E6" s="65" t="s">
        <v>78</v>
      </c>
      <c r="F6" s="65" t="s">
        <v>18</v>
      </c>
      <c r="G6" s="65" t="s">
        <v>18</v>
      </c>
      <c r="H6" s="65"/>
      <c r="I6" s="66" t="s">
        <v>79</v>
      </c>
      <c r="J6" s="66" t="s">
        <v>78</v>
      </c>
      <c r="K6" s="66" t="s">
        <v>79</v>
      </c>
      <c r="L6" s="66" t="s">
        <v>79</v>
      </c>
      <c r="M6" s="67" t="s">
        <v>117</v>
      </c>
      <c r="N6" s="62" t="s">
        <v>79</v>
      </c>
      <c r="O6" s="67" t="s">
        <v>117</v>
      </c>
      <c r="P6" s="62" t="s">
        <v>79</v>
      </c>
      <c r="Q6" s="65" t="s">
        <v>127</v>
      </c>
      <c r="R6" s="66" t="s">
        <v>78</v>
      </c>
    </row>
    <row r="7" spans="1:18" ht="15" customHeight="1" hidden="1">
      <c r="A7" s="91" t="s">
        <v>151</v>
      </c>
      <c r="B7" s="69"/>
      <c r="C7" s="69"/>
      <c r="D7" s="69">
        <v>0.4</v>
      </c>
      <c r="E7" s="69">
        <f>3.1415*(D7/2)*(D7/2)</f>
        <v>0.12566000000000002</v>
      </c>
      <c r="F7" s="69">
        <v>1</v>
      </c>
      <c r="G7" s="69">
        <v>1</v>
      </c>
      <c r="H7" s="87"/>
      <c r="I7" s="70">
        <f>(C7*(D7+G7+M7+O7)*(D7+F7))*H7</f>
        <v>0</v>
      </c>
      <c r="J7" s="70">
        <f>((D7+F7)*C7*2)*H7</f>
        <v>0</v>
      </c>
      <c r="K7" s="70">
        <f>I7-N7-P7-(E7*C7)*H7</f>
        <v>0</v>
      </c>
      <c r="L7" s="70">
        <f>(I7-K7)*1.3</f>
        <v>0</v>
      </c>
      <c r="M7" s="69">
        <v>0.15</v>
      </c>
      <c r="N7" s="70">
        <f>(M7*$C7*($D7+$F7))*H7</f>
        <v>0</v>
      </c>
      <c r="O7" s="69">
        <v>0.2</v>
      </c>
      <c r="P7" s="70">
        <f>(O7*$C7*($D7+$F7))*H7</f>
        <v>0</v>
      </c>
      <c r="Q7" s="71">
        <v>2</v>
      </c>
      <c r="R7" s="88">
        <f>((C7*(D7+G7+M7+O7))*Q7)*H7</f>
        <v>0</v>
      </c>
    </row>
    <row r="8" spans="1:18" ht="15" customHeight="1">
      <c r="A8" s="91" t="s">
        <v>152</v>
      </c>
      <c r="B8" s="69"/>
      <c r="C8" s="69">
        <v>3</v>
      </c>
      <c r="D8" s="69">
        <v>0.6</v>
      </c>
      <c r="E8" s="69">
        <f>3.1415*(D8/2)*(D8/2)</f>
        <v>0.282735</v>
      </c>
      <c r="F8" s="69">
        <v>1</v>
      </c>
      <c r="G8" s="69">
        <v>1</v>
      </c>
      <c r="H8" s="87">
        <v>1</v>
      </c>
      <c r="I8" s="70">
        <f>(C8*(D8+G8+M8+O8)*(D8+F8))*H8</f>
        <v>9.36</v>
      </c>
      <c r="J8" s="70">
        <f>((D8+F8)*C8*2)*H8</f>
        <v>9.600000000000001</v>
      </c>
      <c r="K8" s="70">
        <f>I8-N8-P8-(E8*C8)*H8</f>
        <v>6.831794999999999</v>
      </c>
      <c r="L8" s="70">
        <f>(I8-K8)*1.3</f>
        <v>3.286666500000001</v>
      </c>
      <c r="M8" s="69">
        <v>0.15</v>
      </c>
      <c r="N8" s="70">
        <f>(M8*$C8*($D8+$F8))*H8</f>
        <v>0.72</v>
      </c>
      <c r="O8" s="69">
        <v>0.2</v>
      </c>
      <c r="P8" s="70">
        <f>(O8*$C8*($D8+$F8))*H8</f>
        <v>0.9600000000000002</v>
      </c>
      <c r="Q8" s="71">
        <v>2</v>
      </c>
      <c r="R8" s="88">
        <f>((C8*(D8+G8+M8+O8))*Q8)*H8</f>
        <v>11.7</v>
      </c>
    </row>
    <row r="9" spans="1:18" ht="15" customHeight="1" hidden="1">
      <c r="A9" s="91" t="s">
        <v>171</v>
      </c>
      <c r="B9" s="69"/>
      <c r="C9" s="69"/>
      <c r="D9" s="69">
        <v>0.8</v>
      </c>
      <c r="E9" s="69">
        <f>3.1415*(D9/2)*(D9/2)</f>
        <v>0.5026400000000001</v>
      </c>
      <c r="F9" s="69">
        <v>1</v>
      </c>
      <c r="G9" s="69">
        <v>1</v>
      </c>
      <c r="H9" s="87"/>
      <c r="I9" s="70">
        <f>(C9*(D9+G9+M9+O9)*(D9+F9))*H9</f>
        <v>0</v>
      </c>
      <c r="J9" s="70">
        <f>((D9+F9)*C9*2)*H9</f>
        <v>0</v>
      </c>
      <c r="K9" s="70">
        <f>I9-N9-P9-(E9*C9)*H9</f>
        <v>0</v>
      </c>
      <c r="L9" s="70">
        <f>(I9-K9)*1.3</f>
        <v>0</v>
      </c>
      <c r="M9" s="69">
        <v>0.15</v>
      </c>
      <c r="N9" s="70">
        <f>(M9*$C9*($D9+$F9))*H9</f>
        <v>0</v>
      </c>
      <c r="O9" s="69">
        <v>0.2</v>
      </c>
      <c r="P9" s="70">
        <f>(O9*$C9*($D9+$F9))*H9</f>
        <v>0</v>
      </c>
      <c r="Q9" s="71">
        <v>2</v>
      </c>
      <c r="R9" s="88">
        <f>((C9*(D9+G9+M9+O9))*Q9)*H9</f>
        <v>0</v>
      </c>
    </row>
    <row r="10" spans="1:20" ht="15" customHeight="1" hidden="1">
      <c r="A10" s="91" t="s">
        <v>170</v>
      </c>
      <c r="B10" s="69"/>
      <c r="C10" s="69"/>
      <c r="D10" s="69">
        <v>1</v>
      </c>
      <c r="E10" s="69">
        <f>3.1415*(D10/2)*(D10/2)</f>
        <v>0.785375</v>
      </c>
      <c r="F10" s="69">
        <v>1</v>
      </c>
      <c r="G10" s="69">
        <v>1</v>
      </c>
      <c r="H10" s="87"/>
      <c r="I10" s="70">
        <f>(C10*(D10+G10+M10+O10)*(D10+F10))*H10</f>
        <v>0</v>
      </c>
      <c r="J10" s="70">
        <f>((D10+F10)*C10*2)*H10</f>
        <v>0</v>
      </c>
      <c r="K10" s="70">
        <f>I10-N10-P10-(E10*C10)*H10</f>
        <v>0</v>
      </c>
      <c r="L10" s="70">
        <f>(I10-K10)*1.3</f>
        <v>0</v>
      </c>
      <c r="M10" s="69">
        <v>0.15</v>
      </c>
      <c r="N10" s="70">
        <f>(M10*$C10*($D10+$F10))*H10</f>
        <v>0</v>
      </c>
      <c r="O10" s="69">
        <v>0.2</v>
      </c>
      <c r="P10" s="70">
        <f>(O10*$C10*($D10+$F10))*H10</f>
        <v>0</v>
      </c>
      <c r="Q10" s="71">
        <v>2</v>
      </c>
      <c r="R10" s="88">
        <f>((C10*(D10+G10+M10+O10))*Q10)*H10</f>
        <v>0</v>
      </c>
      <c r="S10" s="79"/>
      <c r="T10" s="79"/>
    </row>
    <row r="11" spans="1:18" ht="15" customHeight="1" hidden="1">
      <c r="A11" s="91"/>
      <c r="B11" s="69"/>
      <c r="C11" s="69"/>
      <c r="D11" s="69"/>
      <c r="E11" s="69"/>
      <c r="F11" s="69"/>
      <c r="G11" s="69"/>
      <c r="H11" s="87"/>
      <c r="I11" s="70"/>
      <c r="J11" s="70"/>
      <c r="K11" s="70">
        <f>I11-N11-P11-(E11*C11)*H11</f>
        <v>0</v>
      </c>
      <c r="L11" s="70"/>
      <c r="M11" s="69"/>
      <c r="N11" s="70"/>
      <c r="O11" s="69"/>
      <c r="P11" s="70"/>
      <c r="Q11" s="71"/>
      <c r="R11" s="88"/>
    </row>
    <row r="12" spans="1:18" ht="15" customHeight="1" thickBot="1">
      <c r="A12" s="91"/>
      <c r="B12" s="69"/>
      <c r="C12" s="69"/>
      <c r="D12" s="69"/>
      <c r="E12" s="69"/>
      <c r="F12" s="69"/>
      <c r="G12" s="69"/>
      <c r="H12" s="87"/>
      <c r="I12" s="70"/>
      <c r="J12" s="70"/>
      <c r="K12" s="70"/>
      <c r="L12" s="70"/>
      <c r="M12" s="69"/>
      <c r="N12" s="70"/>
      <c r="O12" s="69"/>
      <c r="P12" s="70"/>
      <c r="Q12" s="71"/>
      <c r="R12" s="88"/>
    </row>
    <row r="13" spans="1:18" ht="19.5" customHeight="1" thickTop="1">
      <c r="A13" s="92" t="s">
        <v>68</v>
      </c>
      <c r="B13" s="93"/>
      <c r="C13" s="94"/>
      <c r="D13" s="94"/>
      <c r="E13" s="94"/>
      <c r="F13" s="94"/>
      <c r="G13" s="94"/>
      <c r="H13" s="98"/>
      <c r="I13" s="95">
        <f>SUM(I7:I12)</f>
        <v>9.36</v>
      </c>
      <c r="J13" s="95">
        <f>SUM(J7:J12)</f>
        <v>9.600000000000001</v>
      </c>
      <c r="K13" s="95">
        <f>SUM(K7:K12)</f>
        <v>6.831794999999999</v>
      </c>
      <c r="L13" s="95">
        <f>SUM(L7:L12)</f>
        <v>3.286666500000001</v>
      </c>
      <c r="M13" s="94"/>
      <c r="N13" s="95">
        <f>SUM(N7:N12)</f>
        <v>0.72</v>
      </c>
      <c r="O13" s="94"/>
      <c r="P13" s="95">
        <f>SUM(P7:P12)</f>
        <v>0.9600000000000002</v>
      </c>
      <c r="Q13" s="96"/>
      <c r="R13" s="97">
        <f>SUM(R7:R12)</f>
        <v>11.7</v>
      </c>
    </row>
    <row r="14" spans="1:18" ht="12.7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77"/>
      <c r="N14" s="58"/>
      <c r="O14" s="77"/>
      <c r="P14" s="58"/>
      <c r="Q14" s="58"/>
      <c r="R14" s="58"/>
    </row>
    <row r="15" spans="1:18" ht="12.75">
      <c r="A15" s="58"/>
      <c r="B15" s="7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77"/>
      <c r="N15" s="58"/>
      <c r="O15" s="77"/>
      <c r="P15" s="58"/>
      <c r="Q15" s="58"/>
      <c r="R15" s="58"/>
    </row>
    <row r="16" ht="11.25">
      <c r="A16" s="51" t="s">
        <v>147</v>
      </c>
    </row>
    <row r="17" ht="11.25">
      <c r="A17" s="51" t="s">
        <v>148</v>
      </c>
    </row>
    <row r="18" spans="1:11" ht="11.25">
      <c r="A18" s="51" t="s">
        <v>149</v>
      </c>
      <c r="K18" s="79"/>
    </row>
  </sheetData>
  <sheetProtection selectLockedCells="1" selectUnlockedCells="1"/>
  <mergeCells count="7">
    <mergeCell ref="K3:L3"/>
    <mergeCell ref="A4:A6"/>
    <mergeCell ref="B4:C4"/>
    <mergeCell ref="I4:R4"/>
    <mergeCell ref="M5:N5"/>
    <mergeCell ref="Q5:R5"/>
    <mergeCell ref="O5:P5"/>
  </mergeCells>
  <printOptions/>
  <pageMargins left="0.3937007874015748" right="0" top="0.3937007874015748" bottom="0.3937007874015748" header="0.5118110236220472" footer="0.1968503937007874"/>
  <pageSetup horizontalDpi="300" verticalDpi="300" orientation="landscape" paperSize="9" scale="90" r:id="rId1"/>
  <headerFooter alignWithMargins="0">
    <oddFooter>&amp;L&amp;F - &amp;A&amp;R&amp;P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20"/>
  <sheetViews>
    <sheetView showGridLines="0" showZeros="0" zoomScale="130" zoomScaleNormal="130" zoomScaleSheetLayoutView="115" zoomScalePageLayoutView="0" workbookViewId="0" topLeftCell="A1">
      <pane ySplit="6" topLeftCell="A7" activePane="bottomLeft" state="frozen"/>
      <selection pane="topLeft" activeCell="K12" sqref="K12"/>
      <selection pane="bottomLeft" activeCell="N7" sqref="N7"/>
    </sheetView>
  </sheetViews>
  <sheetFormatPr defaultColWidth="9.140625" defaultRowHeight="12.75"/>
  <cols>
    <col min="1" max="1" width="18.00390625" style="51" customWidth="1"/>
    <col min="2" max="4" width="7.28125" style="51" customWidth="1"/>
    <col min="5" max="5" width="9.28125" style="51" customWidth="1"/>
    <col min="6" max="6" width="7.28125" style="51" customWidth="1"/>
    <col min="7" max="8" width="8.8515625" style="51" customWidth="1"/>
    <col min="9" max="9" width="6.7109375" style="51" customWidth="1"/>
    <col min="10" max="10" width="5.57421875" style="51" customWidth="1"/>
    <col min="11" max="11" width="7.421875" style="51" customWidth="1"/>
    <col min="12" max="12" width="8.57421875" style="51" customWidth="1"/>
    <col min="13" max="13" width="10.140625" style="51" customWidth="1"/>
    <col min="14" max="14" width="9.28125" style="51" customWidth="1"/>
    <col min="15" max="15" width="8.8515625" style="51" customWidth="1"/>
    <col min="16" max="16" width="6.28125" style="51" customWidth="1"/>
    <col min="17" max="17" width="7.57421875" style="51" customWidth="1"/>
    <col min="18" max="18" width="8.421875" style="51" bestFit="1" customWidth="1"/>
    <col min="19" max="19" width="6.7109375" style="51" customWidth="1"/>
    <col min="20" max="20" width="9.8515625" style="51" customWidth="1"/>
    <col min="21" max="21" width="9.140625" style="51" customWidth="1"/>
    <col min="22" max="23" width="10.8515625" style="51" customWidth="1"/>
    <col min="24" max="16384" width="9.140625" style="51" customWidth="1"/>
  </cols>
  <sheetData>
    <row r="1" spans="1:22" ht="34.5" customHeight="1" thickBot="1">
      <c r="A1" s="52" t="s">
        <v>130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4"/>
      <c r="V1" s="54"/>
    </row>
    <row r="2" spans="1:22" ht="15" customHeight="1">
      <c r="A2" s="55" t="s">
        <v>99</v>
      </c>
      <c r="B2" s="55"/>
      <c r="C2" s="55"/>
      <c r="D2" s="55"/>
      <c r="E2" s="55"/>
      <c r="F2" s="55"/>
      <c r="G2" s="55" t="s">
        <v>107</v>
      </c>
      <c r="H2" s="55"/>
      <c r="I2" s="55"/>
      <c r="J2" s="55"/>
      <c r="K2" s="55" t="s">
        <v>100</v>
      </c>
      <c r="L2" s="55"/>
      <c r="M2" s="55"/>
      <c r="N2" s="55"/>
      <c r="O2" s="55" t="s">
        <v>101</v>
      </c>
      <c r="P2" s="55"/>
      <c r="Q2" s="55" t="s">
        <v>108</v>
      </c>
      <c r="R2" s="55"/>
      <c r="S2" s="55"/>
      <c r="T2" s="55" t="s">
        <v>109</v>
      </c>
      <c r="U2" s="55"/>
      <c r="V2" s="55" t="s">
        <v>101</v>
      </c>
    </row>
    <row r="3" spans="1:22" ht="19.5" customHeight="1">
      <c r="A3" s="59" t="str">
        <f>Orçamento!$D$6</f>
        <v>MURO DE CONTENÇÃO</v>
      </c>
      <c r="B3" s="59"/>
      <c r="C3" s="59"/>
      <c r="D3" s="59"/>
      <c r="E3" s="59"/>
      <c r="F3" s="59"/>
      <c r="G3" s="59" t="s">
        <v>102</v>
      </c>
      <c r="H3" s="59"/>
      <c r="I3" s="59"/>
      <c r="J3" s="59"/>
      <c r="K3" s="56" t="s">
        <v>103</v>
      </c>
      <c r="L3" s="59"/>
      <c r="M3" s="59"/>
      <c r="N3" s="59"/>
      <c r="O3" s="588">
        <v>42803</v>
      </c>
      <c r="P3" s="588"/>
      <c r="Q3" s="59" t="s">
        <v>175</v>
      </c>
      <c r="R3" s="59"/>
      <c r="S3" s="56"/>
      <c r="T3" s="60"/>
      <c r="U3" s="59"/>
      <c r="V3" s="82"/>
    </row>
    <row r="4" spans="1:22" ht="13.5" customHeight="1">
      <c r="A4" s="61"/>
      <c r="B4" s="585"/>
      <c r="C4" s="589"/>
      <c r="D4" s="80"/>
      <c r="E4" s="80"/>
      <c r="F4" s="80"/>
      <c r="G4" s="587"/>
      <c r="H4" s="587"/>
      <c r="I4" s="587"/>
      <c r="J4" s="61"/>
      <c r="K4" s="584" t="s">
        <v>104</v>
      </c>
      <c r="L4" s="585"/>
      <c r="M4" s="585"/>
      <c r="N4" s="585"/>
      <c r="O4" s="585"/>
      <c r="P4" s="585"/>
      <c r="Q4" s="585"/>
      <c r="R4" s="585"/>
      <c r="S4" s="585"/>
      <c r="T4" s="585"/>
      <c r="U4" s="585"/>
      <c r="V4" s="586"/>
    </row>
    <row r="5" spans="1:22" ht="36" customHeight="1">
      <c r="A5" s="63"/>
      <c r="B5" s="84" t="s">
        <v>135</v>
      </c>
      <c r="C5" s="84" t="s">
        <v>124</v>
      </c>
      <c r="D5" s="84" t="s">
        <v>128</v>
      </c>
      <c r="E5" s="84" t="s">
        <v>137</v>
      </c>
      <c r="F5" s="84" t="s">
        <v>136</v>
      </c>
      <c r="G5" s="86" t="s">
        <v>139</v>
      </c>
      <c r="H5" s="86" t="s">
        <v>140</v>
      </c>
      <c r="I5" s="63" t="s">
        <v>141</v>
      </c>
      <c r="J5" s="63" t="s">
        <v>76</v>
      </c>
      <c r="K5" s="64" t="s">
        <v>105</v>
      </c>
      <c r="L5" s="64" t="s">
        <v>111</v>
      </c>
      <c r="M5" s="57" t="s">
        <v>142</v>
      </c>
      <c r="N5" s="64" t="s">
        <v>112</v>
      </c>
      <c r="O5" s="64" t="s">
        <v>106</v>
      </c>
      <c r="P5" s="587" t="s">
        <v>129</v>
      </c>
      <c r="Q5" s="587"/>
      <c r="R5" s="587" t="s">
        <v>113</v>
      </c>
      <c r="S5" s="587"/>
      <c r="T5" s="83" t="s">
        <v>138</v>
      </c>
      <c r="U5" s="587" t="s">
        <v>123</v>
      </c>
      <c r="V5" s="587"/>
    </row>
    <row r="6" spans="1:22" ht="27" customHeight="1">
      <c r="A6" s="65" t="s">
        <v>114</v>
      </c>
      <c r="B6" s="65" t="s">
        <v>115</v>
      </c>
      <c r="C6" s="65" t="s">
        <v>116</v>
      </c>
      <c r="D6" s="65" t="s">
        <v>78</v>
      </c>
      <c r="E6" s="65" t="s">
        <v>78</v>
      </c>
      <c r="F6" s="65" t="s">
        <v>78</v>
      </c>
      <c r="G6" s="65" t="s">
        <v>18</v>
      </c>
      <c r="H6" s="65" t="s">
        <v>18</v>
      </c>
      <c r="I6" s="65" t="s">
        <v>18</v>
      </c>
      <c r="J6" s="65"/>
      <c r="K6" s="66" t="s">
        <v>79</v>
      </c>
      <c r="L6" s="66" t="s">
        <v>78</v>
      </c>
      <c r="M6" s="66" t="s">
        <v>78</v>
      </c>
      <c r="N6" s="66" t="s">
        <v>79</v>
      </c>
      <c r="O6" s="66" t="s">
        <v>79</v>
      </c>
      <c r="P6" s="67" t="s">
        <v>117</v>
      </c>
      <c r="Q6" s="62" t="s">
        <v>79</v>
      </c>
      <c r="R6" s="65" t="s">
        <v>127</v>
      </c>
      <c r="S6" s="66" t="s">
        <v>78</v>
      </c>
      <c r="T6" s="66" t="s">
        <v>79</v>
      </c>
      <c r="U6" s="85" t="s">
        <v>125</v>
      </c>
      <c r="V6" s="83" t="s">
        <v>126</v>
      </c>
    </row>
    <row r="7" spans="1:22" ht="15" customHeight="1">
      <c r="A7" s="68" t="s">
        <v>131</v>
      </c>
      <c r="B7" s="69">
        <v>35</v>
      </c>
      <c r="C7" s="69">
        <v>1</v>
      </c>
      <c r="D7" s="69">
        <v>23.16</v>
      </c>
      <c r="E7" s="69">
        <f>9.5</f>
        <v>9.5</v>
      </c>
      <c r="F7" s="69">
        <f>1.5*3</f>
        <v>4.5</v>
      </c>
      <c r="G7" s="69">
        <f>6+1</f>
        <v>7</v>
      </c>
      <c r="H7" s="69">
        <v>8.85</v>
      </c>
      <c r="I7" s="69">
        <v>2.5</v>
      </c>
      <c r="J7" s="89"/>
      <c r="K7" s="70">
        <f>(H7+G7)/2*I7*C7*J7</f>
        <v>0</v>
      </c>
      <c r="L7" s="70">
        <f>G7*C7*J7</f>
        <v>0</v>
      </c>
      <c r="M7" s="70">
        <f>C7*(H7+2)*J7</f>
        <v>0</v>
      </c>
      <c r="N7" s="70">
        <f>K7-(E7+F7)*J7</f>
        <v>0</v>
      </c>
      <c r="O7" s="70">
        <f aca="true" t="shared" si="0" ref="O7:O12">(K7-N7)*1.3</f>
        <v>0</v>
      </c>
      <c r="P7" s="69">
        <v>0.3</v>
      </c>
      <c r="Q7" s="70">
        <f>P7*C7*G7*J7</f>
        <v>0</v>
      </c>
      <c r="R7" s="71">
        <f>B7</f>
        <v>35</v>
      </c>
      <c r="S7" s="70">
        <f>((B7*C7)/R7)*J7</f>
        <v>0</v>
      </c>
      <c r="T7" s="70">
        <f>C7*E7*J7</f>
        <v>0</v>
      </c>
      <c r="U7" s="69">
        <v>12.4</v>
      </c>
      <c r="V7" s="70">
        <f>U7*C7*J7</f>
        <v>0</v>
      </c>
    </row>
    <row r="8" spans="1:22" ht="15" customHeight="1">
      <c r="A8" s="68" t="s">
        <v>132</v>
      </c>
      <c r="B8" s="69">
        <f>B7-10</f>
        <v>25</v>
      </c>
      <c r="C8" s="69">
        <v>14</v>
      </c>
      <c r="D8" s="69">
        <v>13.8</v>
      </c>
      <c r="E8" s="69">
        <f>7+2*0.5*2+1.5*1*2+1*1*2</f>
        <v>14</v>
      </c>
      <c r="F8" s="69">
        <f>2.5*3</f>
        <v>7.5</v>
      </c>
      <c r="G8" s="69">
        <f>7+1</f>
        <v>8</v>
      </c>
      <c r="H8" s="69">
        <v>10.55</v>
      </c>
      <c r="I8" s="69">
        <v>3.5</v>
      </c>
      <c r="J8" s="89"/>
      <c r="K8" s="70">
        <f>(H8+G8)/2*I8*C8*J8</f>
        <v>0</v>
      </c>
      <c r="L8" s="70">
        <f>G8*C8*J8</f>
        <v>0</v>
      </c>
      <c r="M8" s="70">
        <f>C8*(H8+2)*J8</f>
        <v>0</v>
      </c>
      <c r="N8" s="70">
        <f>K8-(E8+F8)*J8</f>
        <v>0</v>
      </c>
      <c r="O8" s="70">
        <f t="shared" si="0"/>
        <v>0</v>
      </c>
      <c r="P8" s="69">
        <v>0.3</v>
      </c>
      <c r="Q8" s="70">
        <f>P8*C8*G8*J8</f>
        <v>0</v>
      </c>
      <c r="R8" s="71">
        <f>B8</f>
        <v>25</v>
      </c>
      <c r="S8" s="70">
        <f>((B8*C8)/R8)*J8</f>
        <v>0</v>
      </c>
      <c r="T8" s="70">
        <f>C8*E8*J8</f>
        <v>0</v>
      </c>
      <c r="U8" s="69">
        <v>16.4</v>
      </c>
      <c r="V8" s="70">
        <f>U8*C8*J8</f>
        <v>0</v>
      </c>
    </row>
    <row r="9" spans="1:22" ht="15" customHeight="1">
      <c r="A9" s="68" t="s">
        <v>133</v>
      </c>
      <c r="B9" s="69">
        <f>B8-10</f>
        <v>15</v>
      </c>
      <c r="C9" s="69">
        <v>14</v>
      </c>
      <c r="D9" s="69">
        <v>9.36</v>
      </c>
      <c r="E9" s="69">
        <f>1*6+1*6+1.5*0.5*2+1*1*2</f>
        <v>15.5</v>
      </c>
      <c r="F9" s="69">
        <f>1.5*3</f>
        <v>4.5</v>
      </c>
      <c r="G9" s="69">
        <f>6+1</f>
        <v>7</v>
      </c>
      <c r="H9" s="69">
        <v>9.55</v>
      </c>
      <c r="I9" s="69">
        <v>3.5</v>
      </c>
      <c r="J9" s="89"/>
      <c r="K9" s="70">
        <f>(H9+G9)/2*I9*C9*J9</f>
        <v>0</v>
      </c>
      <c r="L9" s="70">
        <f>G9*C9*J9</f>
        <v>0</v>
      </c>
      <c r="M9" s="70">
        <f>C9*(H9+2)*J9</f>
        <v>0</v>
      </c>
      <c r="N9" s="70">
        <f>K9-(E9+F9)*J9</f>
        <v>0</v>
      </c>
      <c r="O9" s="70">
        <f t="shared" si="0"/>
        <v>0</v>
      </c>
      <c r="P9" s="69">
        <v>0.3</v>
      </c>
      <c r="Q9" s="70">
        <f>P9*C9*G9*J9</f>
        <v>0</v>
      </c>
      <c r="R9" s="71">
        <f>B9</f>
        <v>15</v>
      </c>
      <c r="S9" s="70">
        <f>((B9*C9)/R9)*J9</f>
        <v>0</v>
      </c>
      <c r="T9" s="70">
        <f>C9*E9*J9</f>
        <v>0</v>
      </c>
      <c r="U9" s="69">
        <v>14.4</v>
      </c>
      <c r="V9" s="70">
        <f>U9*C9*J9</f>
        <v>0</v>
      </c>
    </row>
    <row r="10" spans="1:22" ht="15" customHeight="1">
      <c r="A10" s="68" t="s">
        <v>134</v>
      </c>
      <c r="B10" s="69">
        <f>B9-10</f>
        <v>5</v>
      </c>
      <c r="C10" s="69">
        <v>8</v>
      </c>
      <c r="D10" s="69">
        <v>4.57</v>
      </c>
      <c r="E10" s="69">
        <f>7*1*2+0.5*2*2+1.5*1*2+1*1*2</f>
        <v>21</v>
      </c>
      <c r="F10" s="69">
        <f>2.5*3</f>
        <v>7.5</v>
      </c>
      <c r="G10" s="69">
        <f>7+1</f>
        <v>8</v>
      </c>
      <c r="H10" s="69">
        <v>11.3</v>
      </c>
      <c r="I10" s="69">
        <v>4.5</v>
      </c>
      <c r="J10" s="89"/>
      <c r="K10" s="70">
        <f>(H10+G10)/2*I10*C10*J10</f>
        <v>0</v>
      </c>
      <c r="L10" s="70">
        <f>G10*C10*J10</f>
        <v>0</v>
      </c>
      <c r="M10" s="70">
        <f>C10*(H10+2)*J10</f>
        <v>0</v>
      </c>
      <c r="N10" s="70">
        <f>K10-(E10+F10)*J10</f>
        <v>0</v>
      </c>
      <c r="O10" s="70">
        <f t="shared" si="0"/>
        <v>0</v>
      </c>
      <c r="P10" s="69">
        <v>0.3</v>
      </c>
      <c r="Q10" s="70">
        <f>P10*C10*G10*J10</f>
        <v>0</v>
      </c>
      <c r="R10" s="71">
        <f>B10</f>
        <v>5</v>
      </c>
      <c r="S10" s="70">
        <f>((B10*C10)/R10)*J10</f>
        <v>0</v>
      </c>
      <c r="T10" s="70">
        <f>C10*E10*J10</f>
        <v>0</v>
      </c>
      <c r="U10" s="69">
        <v>18.4</v>
      </c>
      <c r="V10" s="70">
        <f>U10*C10*J10</f>
        <v>0</v>
      </c>
    </row>
    <row r="11" spans="1:22" ht="15" customHeight="1">
      <c r="A11" s="68"/>
      <c r="B11" s="69"/>
      <c r="C11" s="69"/>
      <c r="D11" s="69"/>
      <c r="E11" s="69"/>
      <c r="F11" s="69"/>
      <c r="G11" s="69"/>
      <c r="H11" s="69"/>
      <c r="I11" s="69"/>
      <c r="J11" s="89"/>
      <c r="K11" s="70">
        <f>((C11*D11)+(E11/2*C11)+(G11*C11*I11))*J11+Q11</f>
        <v>0</v>
      </c>
      <c r="L11" s="70">
        <f>(G11*C11*J11)</f>
        <v>0</v>
      </c>
      <c r="M11" s="70"/>
      <c r="N11" s="70">
        <f>D11*C11*J11</f>
        <v>0</v>
      </c>
      <c r="O11" s="70">
        <f t="shared" si="0"/>
        <v>0</v>
      </c>
      <c r="P11" s="69"/>
      <c r="Q11" s="70">
        <f>P11*C11*G11*J11</f>
        <v>0</v>
      </c>
      <c r="R11" s="71">
        <v>1</v>
      </c>
      <c r="S11" s="70">
        <f>((B11*C11)/R11)*J11</f>
        <v>0</v>
      </c>
      <c r="T11" s="70">
        <f>E11*C11</f>
        <v>0</v>
      </c>
      <c r="U11" s="69"/>
      <c r="V11" s="70">
        <f>U11*C11*J11</f>
        <v>0</v>
      </c>
    </row>
    <row r="12" spans="1:22" ht="15" customHeight="1" thickBot="1">
      <c r="A12" s="68"/>
      <c r="B12" s="69"/>
      <c r="C12" s="69"/>
      <c r="D12" s="69"/>
      <c r="E12" s="69"/>
      <c r="F12" s="69"/>
      <c r="G12" s="69"/>
      <c r="H12" s="69"/>
      <c r="I12" s="69"/>
      <c r="J12" s="89"/>
      <c r="K12" s="70">
        <f>((C12*D12)+(E12/2*C12)+(G12*C12*I12))*J12+Q12</f>
        <v>0</v>
      </c>
      <c r="L12" s="70">
        <f>(G12*C12*J12)</f>
        <v>0</v>
      </c>
      <c r="M12" s="70"/>
      <c r="N12" s="70">
        <f>D12*C12*J12</f>
        <v>0</v>
      </c>
      <c r="O12" s="70">
        <f t="shared" si="0"/>
        <v>0</v>
      </c>
      <c r="P12" s="69"/>
      <c r="Q12" s="70">
        <f>L12*P12</f>
        <v>0</v>
      </c>
      <c r="R12" s="71"/>
      <c r="S12" s="70">
        <f>((C12*B12*R12))*J12</f>
        <v>0</v>
      </c>
      <c r="T12" s="70">
        <f>E12*C12</f>
        <v>0</v>
      </c>
      <c r="U12" s="69"/>
      <c r="V12" s="70">
        <f>U12*T12</f>
        <v>0</v>
      </c>
    </row>
    <row r="13" spans="1:22" ht="19.5" customHeight="1" thickBot="1" thickTop="1">
      <c r="A13" s="72"/>
      <c r="B13" s="72" t="s">
        <v>68</v>
      </c>
      <c r="C13" s="73"/>
      <c r="D13" s="73"/>
      <c r="E13" s="73"/>
      <c r="F13" s="73"/>
      <c r="G13" s="73"/>
      <c r="H13" s="73"/>
      <c r="I13" s="73"/>
      <c r="J13" s="74"/>
      <c r="K13" s="75">
        <f>SUM(K7:K12)</f>
        <v>0</v>
      </c>
      <c r="L13" s="75">
        <f>SUM(L7:L12)</f>
        <v>0</v>
      </c>
      <c r="M13" s="75">
        <f>SUM(M7:M12)</f>
        <v>0</v>
      </c>
      <c r="N13" s="75">
        <f>SUM(N7:N12)</f>
        <v>0</v>
      </c>
      <c r="O13" s="75">
        <f>SUM(O7:O12)</f>
        <v>0</v>
      </c>
      <c r="P13" s="73"/>
      <c r="Q13" s="75">
        <f>SUM(Q7:Q12)</f>
        <v>0</v>
      </c>
      <c r="R13" s="76"/>
      <c r="S13" s="75">
        <f>SUM(S7:S12)</f>
        <v>0</v>
      </c>
      <c r="T13" s="75">
        <f>SUM(T7:T12)</f>
        <v>0</v>
      </c>
      <c r="U13" s="73"/>
      <c r="V13" s="75">
        <f>SUM(V7:V12)</f>
        <v>0</v>
      </c>
    </row>
    <row r="14" spans="1:22" ht="13.5" thickTop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77"/>
      <c r="Q14" s="58"/>
      <c r="R14" s="58"/>
      <c r="S14" s="58"/>
      <c r="T14" s="58"/>
      <c r="U14" s="58"/>
      <c r="V14" s="58"/>
    </row>
    <row r="15" spans="1:22" ht="12.75">
      <c r="A15" s="58"/>
      <c r="B15" s="7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77"/>
      <c r="Q15" s="58"/>
      <c r="R15" s="58"/>
      <c r="S15" s="58"/>
      <c r="T15" s="58"/>
      <c r="U15" s="58"/>
      <c r="V15" s="58"/>
    </row>
    <row r="16" ht="11.25"/>
    <row r="17" ht="11.25"/>
    <row r="18" spans="11:14" ht="11.25">
      <c r="K18" s="51" t="s">
        <v>172</v>
      </c>
      <c r="N18" s="79">
        <f>0.6*4*1</f>
        <v>2.4</v>
      </c>
    </row>
    <row r="19" spans="11:12" ht="11.25">
      <c r="K19" s="51" t="s">
        <v>173</v>
      </c>
      <c r="L19" s="51" t="s">
        <v>174</v>
      </c>
    </row>
    <row r="20" spans="11:12" ht="11.25">
      <c r="K20" s="51" t="s">
        <v>118</v>
      </c>
      <c r="L20" s="51">
        <v>1</v>
      </c>
    </row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</sheetData>
  <sheetProtection selectLockedCells="1" selectUnlockedCells="1"/>
  <mergeCells count="7">
    <mergeCell ref="O3:P3"/>
    <mergeCell ref="B4:C4"/>
    <mergeCell ref="G4:I4"/>
    <mergeCell ref="K4:V4"/>
    <mergeCell ref="P5:Q5"/>
    <mergeCell ref="R5:S5"/>
    <mergeCell ref="U5:V5"/>
  </mergeCells>
  <printOptions/>
  <pageMargins left="0.3937007874015748" right="0" top="0.3937007874015748" bottom="0.3937007874015748" header="0.5118110236220472" footer="0.1968503937007874"/>
  <pageSetup horizontalDpi="300" verticalDpi="300" orientation="landscape" paperSize="9" scale="65" r:id="rId2"/>
  <headerFooter alignWithMargins="0">
    <oddFooter>&amp;L&amp;F - &amp;A&amp;R&amp;P /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E6:E28"/>
  <sheetViews>
    <sheetView zoomScalePageLayoutView="0" workbookViewId="0" topLeftCell="A16">
      <selection activeCell="E25" sqref="E25"/>
    </sheetView>
  </sheetViews>
  <sheetFormatPr defaultColWidth="9.140625" defaultRowHeight="12.75"/>
  <cols>
    <col min="5" max="5" width="158.7109375" style="0" customWidth="1"/>
  </cols>
  <sheetData>
    <row r="6" ht="16.5">
      <c r="E6" s="46" t="s">
        <v>84</v>
      </c>
    </row>
    <row r="7" ht="49.5">
      <c r="E7" s="47" t="s">
        <v>85</v>
      </c>
    </row>
    <row r="8" ht="33">
      <c r="E8" s="47" t="s">
        <v>86</v>
      </c>
    </row>
    <row r="9" ht="66">
      <c r="E9" s="47" t="s">
        <v>87</v>
      </c>
    </row>
    <row r="19" ht="16.5">
      <c r="E19" s="46" t="s">
        <v>88</v>
      </c>
    </row>
    <row r="20" ht="30">
      <c r="E20" s="48" t="s">
        <v>89</v>
      </c>
    </row>
    <row r="21" ht="12.75">
      <c r="E21" s="49" t="s">
        <v>90</v>
      </c>
    </row>
    <row r="22" ht="12.75">
      <c r="E22" s="50" t="s">
        <v>91</v>
      </c>
    </row>
    <row r="23" ht="16.5">
      <c r="E23" s="46" t="s">
        <v>92</v>
      </c>
    </row>
    <row r="24" ht="66">
      <c r="E24" s="47" t="s">
        <v>93</v>
      </c>
    </row>
    <row r="25" ht="16.5">
      <c r="E25" s="46" t="s">
        <v>94</v>
      </c>
    </row>
    <row r="26" ht="49.5">
      <c r="E26" s="47" t="s">
        <v>95</v>
      </c>
    </row>
    <row r="27" ht="16.5">
      <c r="E27" s="46" t="s">
        <v>96</v>
      </c>
    </row>
    <row r="28" ht="82.5">
      <c r="E28" s="47" t="s">
        <v>97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view="pageBreakPreview" zoomScale="75" zoomScaleNormal="85" zoomScaleSheetLayoutView="75" zoomScalePageLayoutView="0" workbookViewId="0" topLeftCell="A1">
      <selection activeCell="C37" sqref="C37:D37"/>
    </sheetView>
  </sheetViews>
  <sheetFormatPr defaultColWidth="9.140625" defaultRowHeight="12.75"/>
  <cols>
    <col min="1" max="1" width="11.140625" style="3" customWidth="1"/>
    <col min="2" max="2" width="7.7109375" style="3" customWidth="1"/>
    <col min="3" max="3" width="40.421875" style="3" customWidth="1"/>
    <col min="4" max="4" width="20.57421875" style="3" customWidth="1"/>
    <col min="5" max="5" width="14.28125" style="3" customWidth="1"/>
    <col min="6" max="6" width="16.7109375" style="3" customWidth="1"/>
    <col min="7" max="7" width="14.421875" style="3" customWidth="1"/>
    <col min="8" max="8" width="15.7109375" style="3" customWidth="1"/>
    <col min="9" max="9" width="13.8515625" style="3" customWidth="1"/>
    <col min="10" max="10" width="16.00390625" style="3" customWidth="1"/>
    <col min="11" max="12" width="14.8515625" style="3" customWidth="1"/>
    <col min="13" max="250" width="9.140625" style="3" customWidth="1"/>
    <col min="251" max="16384" width="9.140625" style="41" customWidth="1"/>
  </cols>
  <sheetData>
    <row r="1" spans="1:12" ht="30">
      <c r="A1" s="590"/>
      <c r="B1" s="591"/>
      <c r="C1" s="594" t="s">
        <v>0</v>
      </c>
      <c r="D1" s="594"/>
      <c r="E1" s="594"/>
      <c r="F1" s="594"/>
      <c r="G1" s="594"/>
      <c r="H1" s="594"/>
      <c r="I1" s="594"/>
      <c r="J1" s="594"/>
      <c r="K1" s="594"/>
      <c r="L1" s="595"/>
    </row>
    <row r="2" spans="1:12" ht="12.75">
      <c r="A2" s="592"/>
      <c r="B2" s="593"/>
      <c r="C2" s="596" t="s">
        <v>1</v>
      </c>
      <c r="D2" s="596"/>
      <c r="E2" s="596"/>
      <c r="F2" s="596"/>
      <c r="G2" s="596"/>
      <c r="H2" s="596"/>
      <c r="I2" s="596"/>
      <c r="J2" s="596"/>
      <c r="K2" s="596"/>
      <c r="L2" s="597"/>
    </row>
    <row r="3" spans="1:12" ht="23.25" customHeight="1">
      <c r="A3" s="592"/>
      <c r="B3" s="593"/>
      <c r="C3" s="598" t="s">
        <v>2</v>
      </c>
      <c r="D3" s="598"/>
      <c r="E3" s="598"/>
      <c r="F3" s="598"/>
      <c r="G3" s="598"/>
      <c r="H3" s="598"/>
      <c r="I3" s="598"/>
      <c r="J3" s="598"/>
      <c r="K3" s="598"/>
      <c r="L3" s="599"/>
    </row>
    <row r="4" spans="1:12" ht="55.5" customHeight="1">
      <c r="A4" s="592"/>
      <c r="B4" s="593"/>
      <c r="C4" s="600" t="s">
        <v>53</v>
      </c>
      <c r="D4" s="600"/>
      <c r="E4" s="600"/>
      <c r="F4" s="600"/>
      <c r="G4" s="600"/>
      <c r="H4" s="600"/>
      <c r="I4" s="600"/>
      <c r="J4" s="600"/>
      <c r="K4" s="600"/>
      <c r="L4" s="601"/>
    </row>
    <row r="5" spans="1:13" ht="10.5" customHeight="1" thickBo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6"/>
      <c r="M5" s="5"/>
    </row>
    <row r="6" spans="1:12" ht="14.25" customHeight="1" thickBot="1">
      <c r="A6" s="602" t="s">
        <v>54</v>
      </c>
      <c r="B6" s="604" t="str">
        <f>Orçamento!D8</f>
        <v>Construção de Muro de Contenção</v>
      </c>
      <c r="C6" s="604"/>
      <c r="D6" s="605"/>
      <c r="E6" s="608" t="s">
        <v>55</v>
      </c>
      <c r="F6" s="608"/>
      <c r="G6" s="608"/>
      <c r="H6" s="608"/>
      <c r="I6" s="608"/>
      <c r="J6" s="609"/>
      <c r="K6" s="612" t="s">
        <v>56</v>
      </c>
      <c r="L6" s="613"/>
    </row>
    <row r="7" spans="1:12" ht="20.25" customHeight="1" thickBot="1" thickTop="1">
      <c r="A7" s="603"/>
      <c r="B7" s="606"/>
      <c r="C7" s="606"/>
      <c r="D7" s="607"/>
      <c r="E7" s="610"/>
      <c r="F7" s="610"/>
      <c r="G7" s="610"/>
      <c r="H7" s="610"/>
      <c r="I7" s="610"/>
      <c r="J7" s="611"/>
      <c r="K7" s="614"/>
      <c r="L7" s="615"/>
    </row>
    <row r="8" spans="1:12" ht="20.25" customHeight="1" thickBot="1" thickTop="1">
      <c r="A8" s="619" t="s">
        <v>57</v>
      </c>
      <c r="B8" s="630" t="s">
        <v>51</v>
      </c>
      <c r="C8" s="630"/>
      <c r="D8" s="631"/>
      <c r="E8" s="636" t="s">
        <v>69</v>
      </c>
      <c r="F8" s="636"/>
      <c r="G8" s="636" t="s">
        <v>70</v>
      </c>
      <c r="H8" s="636"/>
      <c r="I8" s="637" t="s">
        <v>71</v>
      </c>
      <c r="J8" s="638"/>
      <c r="K8" s="616"/>
      <c r="L8" s="615"/>
    </row>
    <row r="9" spans="1:12" ht="15" customHeight="1" thickBot="1" thickTop="1">
      <c r="A9" s="620"/>
      <c r="B9" s="632"/>
      <c r="C9" s="632"/>
      <c r="D9" s="633"/>
      <c r="E9" s="621" t="s">
        <v>72</v>
      </c>
      <c r="F9" s="622"/>
      <c r="G9" s="622"/>
      <c r="H9" s="622"/>
      <c r="I9" s="622"/>
      <c r="J9" s="623"/>
      <c r="K9" s="616"/>
      <c r="L9" s="615"/>
    </row>
    <row r="10" spans="1:12" ht="15" customHeight="1" thickBot="1" thickTop="1">
      <c r="A10" s="620"/>
      <c r="B10" s="632"/>
      <c r="C10" s="632"/>
      <c r="D10" s="633"/>
      <c r="E10" s="622"/>
      <c r="F10" s="622"/>
      <c r="G10" s="622"/>
      <c r="H10" s="622"/>
      <c r="I10" s="622"/>
      <c r="J10" s="623"/>
      <c r="K10" s="616"/>
      <c r="L10" s="615"/>
    </row>
    <row r="11" spans="1:12" ht="15" customHeight="1" thickBot="1" thickTop="1">
      <c r="A11" s="620"/>
      <c r="B11" s="634"/>
      <c r="C11" s="634"/>
      <c r="D11" s="635"/>
      <c r="E11" s="624"/>
      <c r="F11" s="625"/>
      <c r="G11" s="626"/>
      <c r="H11" s="624"/>
      <c r="I11" s="624"/>
      <c r="J11" s="625"/>
      <c r="K11" s="617"/>
      <c r="L11" s="618"/>
    </row>
    <row r="12" spans="1:12" ht="15" customHeight="1" thickBot="1">
      <c r="A12" s="7" t="s">
        <v>44</v>
      </c>
      <c r="B12" s="8" t="s">
        <v>45</v>
      </c>
      <c r="C12" s="627" t="s">
        <v>24</v>
      </c>
      <c r="D12" s="627"/>
      <c r="E12" s="9" t="s">
        <v>58</v>
      </c>
      <c r="F12" s="10" t="s">
        <v>22</v>
      </c>
      <c r="G12" s="11" t="s">
        <v>58</v>
      </c>
      <c r="H12" s="10" t="s">
        <v>22</v>
      </c>
      <c r="I12" s="11" t="s">
        <v>58</v>
      </c>
      <c r="J12" s="10" t="s">
        <v>22</v>
      </c>
      <c r="K12" s="12" t="s">
        <v>58</v>
      </c>
      <c r="L12" s="13" t="s">
        <v>46</v>
      </c>
    </row>
    <row r="13" spans="1:12" ht="12" customHeight="1">
      <c r="A13" s="14"/>
      <c r="B13" s="15"/>
      <c r="C13" s="628"/>
      <c r="D13" s="628"/>
      <c r="E13" s="16"/>
      <c r="F13" s="17">
        <f>E13*A13</f>
        <v>0</v>
      </c>
      <c r="G13" s="16"/>
      <c r="H13" s="17">
        <f>G13*A13</f>
        <v>0</v>
      </c>
      <c r="I13" s="16"/>
      <c r="J13" s="17">
        <f>I13*A13</f>
        <v>0</v>
      </c>
      <c r="K13" s="18"/>
      <c r="L13" s="19"/>
    </row>
    <row r="14" spans="1:12" ht="27.75" customHeight="1">
      <c r="A14" s="20"/>
      <c r="B14" s="21"/>
      <c r="C14" s="629"/>
      <c r="D14" s="629"/>
      <c r="E14" s="22"/>
      <c r="F14" s="23">
        <f>E14*A14</f>
        <v>0</v>
      </c>
      <c r="G14" s="22"/>
      <c r="H14" s="23">
        <f>G14*A14</f>
        <v>0</v>
      </c>
      <c r="I14" s="22"/>
      <c r="J14" s="23">
        <f>I14*A14</f>
        <v>0</v>
      </c>
      <c r="K14" s="24">
        <f aca="true" t="shared" si="0" ref="K14:K23">_xlfn.IFERROR(AVERAGE(E14,G14,I14),0)</f>
        <v>0</v>
      </c>
      <c r="L14" s="19">
        <f>K14*A14</f>
        <v>0</v>
      </c>
    </row>
    <row r="15" spans="1:12" ht="15">
      <c r="A15" s="20"/>
      <c r="B15" s="21"/>
      <c r="C15" s="639"/>
      <c r="D15" s="639"/>
      <c r="E15" s="22"/>
      <c r="F15" s="23">
        <f aca="true" t="shared" si="1" ref="F15:F23">E15*A15</f>
        <v>0</v>
      </c>
      <c r="G15" s="22"/>
      <c r="H15" s="23">
        <f aca="true" t="shared" si="2" ref="H15:H23">G15*A15</f>
        <v>0</v>
      </c>
      <c r="I15" s="22"/>
      <c r="J15" s="23">
        <f aca="true" t="shared" si="3" ref="J15:J23">I15*A15</f>
        <v>0</v>
      </c>
      <c r="K15" s="24">
        <f t="shared" si="0"/>
        <v>0</v>
      </c>
      <c r="L15" s="19">
        <f aca="true" t="shared" si="4" ref="L15:L23">K15*A15</f>
        <v>0</v>
      </c>
    </row>
    <row r="16" spans="1:12" ht="12" customHeight="1">
      <c r="A16" s="20"/>
      <c r="B16" s="21"/>
      <c r="C16" s="640"/>
      <c r="D16" s="640"/>
      <c r="E16" s="22"/>
      <c r="F16" s="23">
        <f t="shared" si="1"/>
        <v>0</v>
      </c>
      <c r="G16" s="22"/>
      <c r="H16" s="23">
        <f t="shared" si="2"/>
        <v>0</v>
      </c>
      <c r="I16" s="22"/>
      <c r="J16" s="23">
        <f t="shared" si="3"/>
        <v>0</v>
      </c>
      <c r="K16" s="24">
        <f t="shared" si="0"/>
        <v>0</v>
      </c>
      <c r="L16" s="19">
        <f t="shared" si="4"/>
        <v>0</v>
      </c>
    </row>
    <row r="17" spans="1:12" ht="12" customHeight="1">
      <c r="A17" s="20"/>
      <c r="B17" s="21"/>
      <c r="C17" s="640"/>
      <c r="D17" s="640"/>
      <c r="E17" s="22"/>
      <c r="F17" s="23">
        <f t="shared" si="1"/>
        <v>0</v>
      </c>
      <c r="G17" s="22"/>
      <c r="H17" s="23">
        <f t="shared" si="2"/>
        <v>0</v>
      </c>
      <c r="I17" s="22"/>
      <c r="J17" s="23">
        <f t="shared" si="3"/>
        <v>0</v>
      </c>
      <c r="K17" s="24">
        <f t="shared" si="0"/>
        <v>0</v>
      </c>
      <c r="L17" s="19">
        <f t="shared" si="4"/>
        <v>0</v>
      </c>
    </row>
    <row r="18" spans="1:12" ht="12" customHeight="1">
      <c r="A18" s="20"/>
      <c r="B18" s="21"/>
      <c r="C18" s="640"/>
      <c r="D18" s="640"/>
      <c r="E18" s="22"/>
      <c r="F18" s="23">
        <f t="shared" si="1"/>
        <v>0</v>
      </c>
      <c r="G18" s="22"/>
      <c r="H18" s="23">
        <f t="shared" si="2"/>
        <v>0</v>
      </c>
      <c r="I18" s="22"/>
      <c r="J18" s="23">
        <f t="shared" si="3"/>
        <v>0</v>
      </c>
      <c r="K18" s="24">
        <f t="shared" si="0"/>
        <v>0</v>
      </c>
      <c r="L18" s="19">
        <f t="shared" si="4"/>
        <v>0</v>
      </c>
    </row>
    <row r="19" spans="1:12" ht="12" customHeight="1">
      <c r="A19" s="20"/>
      <c r="B19" s="21"/>
      <c r="C19" s="640"/>
      <c r="D19" s="640"/>
      <c r="E19" s="22"/>
      <c r="F19" s="23">
        <f t="shared" si="1"/>
        <v>0</v>
      </c>
      <c r="G19" s="22"/>
      <c r="H19" s="23">
        <f t="shared" si="2"/>
        <v>0</v>
      </c>
      <c r="I19" s="22"/>
      <c r="J19" s="23">
        <f t="shared" si="3"/>
        <v>0</v>
      </c>
      <c r="K19" s="24">
        <f t="shared" si="0"/>
        <v>0</v>
      </c>
      <c r="L19" s="19">
        <f t="shared" si="4"/>
        <v>0</v>
      </c>
    </row>
    <row r="20" spans="1:12" ht="12" customHeight="1">
      <c r="A20" s="20"/>
      <c r="B20" s="21"/>
      <c r="C20" s="640"/>
      <c r="D20" s="640"/>
      <c r="E20" s="22"/>
      <c r="F20" s="23">
        <f t="shared" si="1"/>
        <v>0</v>
      </c>
      <c r="G20" s="22"/>
      <c r="H20" s="23">
        <f t="shared" si="2"/>
        <v>0</v>
      </c>
      <c r="I20" s="22"/>
      <c r="J20" s="23">
        <f t="shared" si="3"/>
        <v>0</v>
      </c>
      <c r="K20" s="24">
        <f t="shared" si="0"/>
        <v>0</v>
      </c>
      <c r="L20" s="19">
        <f t="shared" si="4"/>
        <v>0</v>
      </c>
    </row>
    <row r="21" spans="1:12" ht="12" customHeight="1">
      <c r="A21" s="20"/>
      <c r="B21" s="21"/>
      <c r="C21" s="640"/>
      <c r="D21" s="640"/>
      <c r="E21" s="22"/>
      <c r="F21" s="23">
        <f t="shared" si="1"/>
        <v>0</v>
      </c>
      <c r="G21" s="22"/>
      <c r="H21" s="23">
        <f t="shared" si="2"/>
        <v>0</v>
      </c>
      <c r="I21" s="22"/>
      <c r="J21" s="23">
        <f t="shared" si="3"/>
        <v>0</v>
      </c>
      <c r="K21" s="24">
        <f t="shared" si="0"/>
        <v>0</v>
      </c>
      <c r="L21" s="19">
        <f t="shared" si="4"/>
        <v>0</v>
      </c>
    </row>
    <row r="22" spans="1:12" ht="12" customHeight="1">
      <c r="A22" s="25"/>
      <c r="B22" s="26"/>
      <c r="C22" s="642"/>
      <c r="D22" s="642"/>
      <c r="E22" s="27"/>
      <c r="F22" s="23">
        <f t="shared" si="1"/>
        <v>0</v>
      </c>
      <c r="G22" s="22"/>
      <c r="H22" s="23">
        <f t="shared" si="2"/>
        <v>0</v>
      </c>
      <c r="I22" s="22"/>
      <c r="J22" s="23">
        <f t="shared" si="3"/>
        <v>0</v>
      </c>
      <c r="K22" s="24">
        <f t="shared" si="0"/>
        <v>0</v>
      </c>
      <c r="L22" s="19">
        <f t="shared" si="4"/>
        <v>0</v>
      </c>
    </row>
    <row r="23" spans="1:12" ht="12" customHeight="1">
      <c r="A23" s="25"/>
      <c r="B23" s="26"/>
      <c r="C23" s="642"/>
      <c r="D23" s="642"/>
      <c r="E23" s="27"/>
      <c r="F23" s="23">
        <f t="shared" si="1"/>
        <v>0</v>
      </c>
      <c r="G23" s="22"/>
      <c r="H23" s="23">
        <f t="shared" si="2"/>
        <v>0</v>
      </c>
      <c r="I23" s="22"/>
      <c r="J23" s="23">
        <f t="shared" si="3"/>
        <v>0</v>
      </c>
      <c r="K23" s="24">
        <f t="shared" si="0"/>
        <v>0</v>
      </c>
      <c r="L23" s="19">
        <f t="shared" si="4"/>
        <v>0</v>
      </c>
    </row>
    <row r="24" spans="1:12" ht="12" customHeight="1" thickBot="1">
      <c r="A24" s="28"/>
      <c r="B24" s="29"/>
      <c r="C24" s="643"/>
      <c r="D24" s="643"/>
      <c r="E24" s="30"/>
      <c r="F24" s="31"/>
      <c r="G24" s="30"/>
      <c r="H24" s="31"/>
      <c r="I24" s="30"/>
      <c r="J24" s="31"/>
      <c r="K24" s="32"/>
      <c r="L24" s="33"/>
    </row>
    <row r="25" spans="1:12" ht="26.25" customHeight="1">
      <c r="A25" s="644" t="s">
        <v>59</v>
      </c>
      <c r="B25" s="645"/>
      <c r="C25" s="645"/>
      <c r="D25" s="34" t="s">
        <v>60</v>
      </c>
      <c r="E25" s="35"/>
      <c r="F25" s="36">
        <f>SUM(F13:F24)</f>
        <v>0</v>
      </c>
      <c r="G25" s="37"/>
      <c r="H25" s="36">
        <f>SUM(H13:H24)</f>
        <v>0</v>
      </c>
      <c r="I25" s="37"/>
      <c r="J25" s="36">
        <f>SUM(J13:J24)</f>
        <v>0</v>
      </c>
      <c r="K25" s="38" t="s">
        <v>22</v>
      </c>
      <c r="L25" s="39">
        <f>SUM(L13:L24)</f>
        <v>0</v>
      </c>
    </row>
    <row r="26" spans="1:12" ht="13.5" thickBot="1">
      <c r="A26" s="646"/>
      <c r="B26" s="647"/>
      <c r="C26" s="647"/>
      <c r="D26" s="650" t="s">
        <v>61</v>
      </c>
      <c r="E26" s="641" t="s">
        <v>62</v>
      </c>
      <c r="F26" s="641"/>
      <c r="G26" s="641" t="s">
        <v>63</v>
      </c>
      <c r="H26" s="641"/>
      <c r="I26" s="641" t="s">
        <v>64</v>
      </c>
      <c r="J26" s="641"/>
      <c r="K26" s="655"/>
      <c r="L26" s="656"/>
    </row>
    <row r="27" spans="1:12" ht="14.25" thickBot="1" thickTop="1">
      <c r="A27" s="646"/>
      <c r="B27" s="647"/>
      <c r="C27" s="647"/>
      <c r="D27" s="650"/>
      <c r="E27" s="641"/>
      <c r="F27" s="641"/>
      <c r="G27" s="641"/>
      <c r="H27" s="641"/>
      <c r="I27" s="641"/>
      <c r="J27" s="641"/>
      <c r="K27" s="655"/>
      <c r="L27" s="656"/>
    </row>
    <row r="28" spans="1:12" ht="14.25" thickBot="1" thickTop="1">
      <c r="A28" s="646"/>
      <c r="B28" s="647"/>
      <c r="C28" s="647"/>
      <c r="D28" s="650"/>
      <c r="E28" s="641"/>
      <c r="F28" s="641"/>
      <c r="G28" s="641"/>
      <c r="H28" s="641"/>
      <c r="I28" s="641"/>
      <c r="J28" s="641"/>
      <c r="K28" s="655"/>
      <c r="L28" s="656"/>
    </row>
    <row r="29" spans="1:12" ht="14.25" thickBot="1" thickTop="1">
      <c r="A29" s="646"/>
      <c r="B29" s="647"/>
      <c r="C29" s="647"/>
      <c r="D29" s="650" t="s">
        <v>65</v>
      </c>
      <c r="E29" s="641" t="s">
        <v>66</v>
      </c>
      <c r="F29" s="641"/>
      <c r="G29" s="641" t="s">
        <v>67</v>
      </c>
      <c r="H29" s="641"/>
      <c r="I29" s="641" t="s">
        <v>67</v>
      </c>
      <c r="J29" s="641"/>
      <c r="K29" s="655"/>
      <c r="L29" s="656"/>
    </row>
    <row r="30" spans="1:12" ht="14.25" thickBot="1" thickTop="1">
      <c r="A30" s="646"/>
      <c r="B30" s="647"/>
      <c r="C30" s="647"/>
      <c r="D30" s="650"/>
      <c r="E30" s="641"/>
      <c r="F30" s="641"/>
      <c r="G30" s="641"/>
      <c r="H30" s="641"/>
      <c r="I30" s="641"/>
      <c r="J30" s="641"/>
      <c r="K30" s="655"/>
      <c r="L30" s="656"/>
    </row>
    <row r="31" spans="1:12" ht="14.25" thickBot="1" thickTop="1">
      <c r="A31" s="646"/>
      <c r="B31" s="647"/>
      <c r="C31" s="647"/>
      <c r="D31" s="650"/>
      <c r="E31" s="641"/>
      <c r="F31" s="641"/>
      <c r="G31" s="641"/>
      <c r="H31" s="641"/>
      <c r="I31" s="641"/>
      <c r="J31" s="641"/>
      <c r="K31" s="655"/>
      <c r="L31" s="656"/>
    </row>
    <row r="32" spans="1:12" ht="24.75" customHeight="1" thickBot="1" thickTop="1">
      <c r="A32" s="648"/>
      <c r="B32" s="649"/>
      <c r="C32" s="649"/>
      <c r="D32" s="40" t="s">
        <v>68</v>
      </c>
      <c r="E32" s="651">
        <f>SUM(F25:F25)</f>
        <v>0</v>
      </c>
      <c r="F32" s="651"/>
      <c r="G32" s="651">
        <f>SUM(H25:H25)</f>
        <v>0</v>
      </c>
      <c r="H32" s="651"/>
      <c r="I32" s="651">
        <f>SUM(J25:J25)</f>
        <v>0</v>
      </c>
      <c r="J32" s="651"/>
      <c r="K32" s="652">
        <f>(L25)</f>
        <v>0</v>
      </c>
      <c r="L32" s="653"/>
    </row>
    <row r="33" spans="1:12" ht="12.75">
      <c r="A33" s="654" t="str">
        <f>'[1]Orçamento'!A100</f>
        <v>Itapevi, 15 de Abril de 2016</v>
      </c>
      <c r="B33" s="654"/>
      <c r="C33" s="654"/>
      <c r="D33" s="654"/>
      <c r="E33" s="654"/>
      <c r="F33" s="654"/>
      <c r="G33" s="654"/>
      <c r="H33" s="654"/>
      <c r="I33" s="654"/>
      <c r="J33" s="654"/>
      <c r="K33" s="654"/>
      <c r="L33" s="654"/>
    </row>
  </sheetData>
  <sheetProtection selectLockedCells="1" selectUnlockedCells="1"/>
  <mergeCells count="52">
    <mergeCell ref="E32:F32"/>
    <mergeCell ref="G32:H32"/>
    <mergeCell ref="I32:J32"/>
    <mergeCell ref="K32:L32"/>
    <mergeCell ref="A33:L33"/>
    <mergeCell ref="E26:F28"/>
    <mergeCell ref="G26:H28"/>
    <mergeCell ref="I26:J28"/>
    <mergeCell ref="K26:L31"/>
    <mergeCell ref="D29:D31"/>
    <mergeCell ref="E29:F31"/>
    <mergeCell ref="G29:H31"/>
    <mergeCell ref="I29:J31"/>
    <mergeCell ref="C21:D21"/>
    <mergeCell ref="C22:D22"/>
    <mergeCell ref="C23:D23"/>
    <mergeCell ref="C24:D24"/>
    <mergeCell ref="A25:C25"/>
    <mergeCell ref="A26:C32"/>
    <mergeCell ref="D26:D28"/>
    <mergeCell ref="C15:D15"/>
    <mergeCell ref="C16:D16"/>
    <mergeCell ref="C17:D17"/>
    <mergeCell ref="C18:D18"/>
    <mergeCell ref="C19:D19"/>
    <mergeCell ref="C20:D20"/>
    <mergeCell ref="E11:F11"/>
    <mergeCell ref="G11:H11"/>
    <mergeCell ref="I11:J11"/>
    <mergeCell ref="C12:D12"/>
    <mergeCell ref="C13:D13"/>
    <mergeCell ref="C14:D14"/>
    <mergeCell ref="B8:D11"/>
    <mergeCell ref="E8:F8"/>
    <mergeCell ref="G8:H8"/>
    <mergeCell ref="I8:J8"/>
    <mergeCell ref="E9:F9"/>
    <mergeCell ref="G9:H9"/>
    <mergeCell ref="I9:J9"/>
    <mergeCell ref="E10:F10"/>
    <mergeCell ref="G10:H10"/>
    <mergeCell ref="I10:J10"/>
    <mergeCell ref="A1:B4"/>
    <mergeCell ref="C1:L1"/>
    <mergeCell ref="C2:L2"/>
    <mergeCell ref="C3:L3"/>
    <mergeCell ref="C4:L4"/>
    <mergeCell ref="A6:A7"/>
    <mergeCell ref="B6:D7"/>
    <mergeCell ref="E6:J7"/>
    <mergeCell ref="K6:L11"/>
    <mergeCell ref="A8:A11"/>
  </mergeCells>
  <printOptions horizontalCentered="1" verticalCentered="1"/>
  <pageMargins left="0.25" right="0.25" top="0.75" bottom="0.75" header="0.5118055555555555" footer="0.3"/>
  <pageSetup fitToHeight="1" fitToWidth="1" horizontalDpi="300" verticalDpi="300" orientation="landscape" paperSize="8" r:id="rId2"/>
  <headerFooter alignWithMargins="0">
    <oddFooter>&amp;RFO_SU_03_02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</dc:creator>
  <cp:keywords/>
  <dc:description/>
  <cp:lastModifiedBy>ESTAGIO</cp:lastModifiedBy>
  <cp:lastPrinted>2018-11-22T18:53:40Z</cp:lastPrinted>
  <dcterms:created xsi:type="dcterms:W3CDTF">2016-04-01T21:20:52Z</dcterms:created>
  <dcterms:modified xsi:type="dcterms:W3CDTF">2018-12-03T17:49:24Z</dcterms:modified>
  <cp:category/>
  <cp:version/>
  <cp:contentType/>
  <cp:contentStatus/>
</cp:coreProperties>
</file>